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3995" windowHeight="8655" activeTab="0"/>
  </bookViews>
  <sheets>
    <sheet name="DT 2023 ĐÃ SỬA" sheetId="1" r:id="rId1"/>
  </sheets>
  <definedNames/>
  <calcPr fullCalcOnLoad="1"/>
</workbook>
</file>

<file path=xl/sharedStrings.xml><?xml version="1.0" encoding="utf-8"?>
<sst xmlns="http://schemas.openxmlformats.org/spreadsheetml/2006/main" count="258" uniqueCount="187">
  <si>
    <t>TT</t>
  </si>
  <si>
    <t>NỘI DUNG</t>
  </si>
  <si>
    <t>A</t>
  </si>
  <si>
    <t>I</t>
  </si>
  <si>
    <t>Thu khác</t>
  </si>
  <si>
    <t>II</t>
  </si>
  <si>
    <t>III</t>
  </si>
  <si>
    <t>Trợ cấp thường xuyên</t>
  </si>
  <si>
    <t>Trợ cấp có mục tiêu</t>
  </si>
  <si>
    <t>GHI CHÚ</t>
  </si>
  <si>
    <t>TỔNG CHI NGÂN SÁCH</t>
  </si>
  <si>
    <t>CHI XÂY DỰNG CƠ BẢN</t>
  </si>
  <si>
    <t>CHI THƯỜNG XUYÊN</t>
  </si>
  <si>
    <t>Chi QP-AN</t>
  </si>
  <si>
    <t>a</t>
  </si>
  <si>
    <t>Chi công tác QP</t>
  </si>
  <si>
    <t>Chi lương CB QS</t>
  </si>
  <si>
    <t>BHXH +BHYT+KPCĐ</t>
  </si>
  <si>
    <t>Phụ cấp công vụ</t>
  </si>
  <si>
    <t>Chi hoạt động + công tác phí</t>
  </si>
  <si>
    <t>b</t>
  </si>
  <si>
    <t>Chi công tác AN</t>
  </si>
  <si>
    <t>Chi hoạt động</t>
  </si>
  <si>
    <t>c</t>
  </si>
  <si>
    <t>Chi Ban bảo vệ Dân phố</t>
  </si>
  <si>
    <t>Pc Ban BV Dân phố</t>
  </si>
  <si>
    <t>Chi công tác phổ cập,GDCĐ</t>
  </si>
  <si>
    <t>Chi công tác đào tạo</t>
  </si>
  <si>
    <t>Chi sự nghiệp Y tế -Dân số</t>
  </si>
  <si>
    <t>Chi Y tế</t>
  </si>
  <si>
    <t>Chi công tác Dân số</t>
  </si>
  <si>
    <t>Chi công tác VHTT - TDTT</t>
  </si>
  <si>
    <t>Chi hoạt động VHTT</t>
  </si>
  <si>
    <t>Chi chính sách xã hội</t>
  </si>
  <si>
    <t>Chi công tác Đảng</t>
  </si>
  <si>
    <t>Chi lương CB Đảng</t>
  </si>
  <si>
    <t>Pc chức vụ+loại xã +C.vụ</t>
  </si>
  <si>
    <t>Phụ cấp Đảng ủy viên</t>
  </si>
  <si>
    <t>VP Đảng ủy+BCT+BT chi bộ</t>
  </si>
  <si>
    <t>Chi công tác Mặt trận</t>
  </si>
  <si>
    <t>Chi lương CB MT</t>
  </si>
  <si>
    <t>PCT MT + BCTMT</t>
  </si>
  <si>
    <t>Công tác Đoàn + Hội LHTN</t>
  </si>
  <si>
    <t>Chi lương CB Đoàn</t>
  </si>
  <si>
    <t>Pc PBT Đoàn</t>
  </si>
  <si>
    <t>d</t>
  </si>
  <si>
    <t>Chi công tác Phụ Nữ</t>
  </si>
  <si>
    <t>Chi lương CB Phụ Nữ</t>
  </si>
  <si>
    <t>Pc PCT Phụ Nữ</t>
  </si>
  <si>
    <t>e</t>
  </si>
  <si>
    <t>Chi công tác Nông Dân</t>
  </si>
  <si>
    <t>Chi lương CB Nông Dân</t>
  </si>
  <si>
    <t>Pc PCT ND</t>
  </si>
  <si>
    <t>Chi công tác hội CCB</t>
  </si>
  <si>
    <t>Chi lương CB hội CCB</t>
  </si>
  <si>
    <t>Pc PCT Hội CCB</t>
  </si>
  <si>
    <t>Chi công tác HĐND phường</t>
  </si>
  <si>
    <t>Lương CT + PCT HĐND</t>
  </si>
  <si>
    <t>Chi hoạt động Hội cao tuổi</t>
  </si>
  <si>
    <t>Phụ cấp CT Hội Cao tuổi</t>
  </si>
  <si>
    <t xml:space="preserve">Hoạt động </t>
  </si>
  <si>
    <t>Chi h.động của Hội Thập đỏ</t>
  </si>
  <si>
    <t>Chi hoạt động Công Đoàn</t>
  </si>
  <si>
    <t>Chi quản lý Nhà Nước</t>
  </si>
  <si>
    <t>*</t>
  </si>
  <si>
    <t>Lương và các khoản BH</t>
  </si>
  <si>
    <t>Chi lương và phụ cấp CBUB</t>
  </si>
  <si>
    <t>CB BCT UB+TDP</t>
  </si>
  <si>
    <t>Kinh phí hoạt động UBND</t>
  </si>
  <si>
    <t>Chi điện, nước</t>
  </si>
  <si>
    <t>Chi đ.thoại, sách báo</t>
  </si>
  <si>
    <t>Chi hội nghị</t>
  </si>
  <si>
    <t>Chi công tác phí khoán</t>
  </si>
  <si>
    <t>Chi hoạt động ủy ban</t>
  </si>
  <si>
    <t>Chi khen thưởng</t>
  </si>
  <si>
    <t>IV</t>
  </si>
  <si>
    <t>DỰ PHÒNG</t>
  </si>
  <si>
    <t>V</t>
  </si>
  <si>
    <t>TIẾT KIỆM 10%</t>
  </si>
  <si>
    <t>Pc P.đội phó+Tổ đội+DQTV</t>
  </si>
  <si>
    <t>Chi khoán VPP</t>
  </si>
  <si>
    <t>K.phí Hội Người Tù yêu nước</t>
  </si>
  <si>
    <t>Hợp đồng lao động ngắn hạn</t>
  </si>
  <si>
    <t>Pc CT hội CTĐ + Bảo hiểm</t>
  </si>
  <si>
    <t>Công trình chuyển tiếp</t>
  </si>
  <si>
    <t>Thu thuế GTGT - TTĐB</t>
  </si>
  <si>
    <t>Chi sửa chữa máy photo và vi tính</t>
  </si>
  <si>
    <t>Chi hoạt động TTND+GSCĐ</t>
  </si>
  <si>
    <t>Chi Đoàn Thể</t>
  </si>
  <si>
    <t>Chi các Tổ chức Xã hội</t>
  </si>
  <si>
    <t>Chi HĐND và UBND</t>
  </si>
  <si>
    <t>Pc CT hội Tù Yêu Nước</t>
  </si>
  <si>
    <t>Chi hoạt động TDTT</t>
  </si>
  <si>
    <t>Hội Thanh Niên Xung phong</t>
  </si>
  <si>
    <t>Pc CT hội TNXP</t>
  </si>
  <si>
    <t>Chi hoạt động Hội LHTN</t>
  </si>
  <si>
    <t>P/c chức vụ+Công vụ</t>
  </si>
  <si>
    <t>Thu đất công ích, HLCS</t>
  </si>
  <si>
    <t>Phụ cấp một cửa</t>
  </si>
  <si>
    <t>Phụ cấp rà soát thủ tục hành chính</t>
  </si>
  <si>
    <t>Chi VPP, vật tư văn phòng</t>
  </si>
  <si>
    <t>Chi đại hội</t>
  </si>
  <si>
    <t>Chi tiếp dân, hòa giải, tuyên truyền PL</t>
  </si>
  <si>
    <t>TỔNG THU N.SÁCH</t>
  </si>
  <si>
    <t>THU HƯỞNG 100%</t>
  </si>
  <si>
    <t>THU THEO TỶ LỆ %</t>
  </si>
  <si>
    <t>Thu thuế trên địa bàn</t>
  </si>
  <si>
    <t>Phạt do chậm nộp thuế</t>
  </si>
  <si>
    <t>Thu tiền SDĐ và MB</t>
  </si>
  <si>
    <t>Thu tiền sử dụng đất</t>
  </si>
  <si>
    <t>Điều tiết thuê mặt đất</t>
  </si>
  <si>
    <t>DỰ TOÁN 
THỊ XÃ GIAO</t>
  </si>
  <si>
    <t>DỰ TOÁN THU NGÂN SÁCH NĂM 2023</t>
  </si>
  <si>
    <t xml:space="preserve"> DỰ TOÁN CHI NGÂN SÁCH NĂM 2023</t>
  </si>
  <si>
    <t>Thu thường xuyên</t>
  </si>
  <si>
    <t>Thu phí và lệ phí</t>
  </si>
  <si>
    <t>Thu phạt, tịch thu khác</t>
  </si>
  <si>
    <t>Thu ND ĐG theo QĐ</t>
  </si>
  <si>
    <t>Thu ĐGXD nghĩa trang</t>
  </si>
  <si>
    <t>Thu lô ở chợ</t>
  </si>
  <si>
    <t xml:space="preserve">Thu đóng góp XD </t>
  </si>
  <si>
    <t>Thu thuế hưởng 100%</t>
  </si>
  <si>
    <t>Thuế sử dụng PNN</t>
  </si>
  <si>
    <t>Lệ phí Môn bài</t>
  </si>
  <si>
    <t>Lệ phí trước bạ nhà đất</t>
  </si>
  <si>
    <t>Thuế thu nhập cá nhân+DN</t>
  </si>
  <si>
    <t>THU NS CẤP TRÊN</t>
  </si>
  <si>
    <t>KẾT DƯ CHUYỂN SANG</t>
  </si>
  <si>
    <t>DỰ TOÁN
NSNN 
2023</t>
  </si>
  <si>
    <t>DỰ TOÁN 
CHI 2023</t>
  </si>
  <si>
    <t>Hoạt động trang thông tin điện tử</t>
  </si>
  <si>
    <t>Phụ cấp bảo vệ nghĩa trang ND</t>
  </si>
  <si>
    <t>Hỗ trợ các TDP</t>
  </si>
  <si>
    <t>Sửa chữa nhỏ mua sắm dụng cụ VP</t>
  </si>
  <si>
    <t xml:space="preserve">Chi PCLB + PCCC </t>
  </si>
  <si>
    <t>Chi hoạt động các ban chuyên môn</t>
  </si>
  <si>
    <t>Chi phòng chống dịch</t>
  </si>
  <si>
    <t>Pc chức vụ + công vụ</t>
  </si>
  <si>
    <t>Chi hoạt động Ban CTMT</t>
  </si>
  <si>
    <t>Chi hoạt động của chi đoàn</t>
  </si>
  <si>
    <t>Hỗ trợ phụ cấp chi hội trưởng</t>
  </si>
  <si>
    <t>KP phụ cấp chi hội trưởng</t>
  </si>
  <si>
    <t xml:space="preserve">Hoạt động của các chi hội </t>
  </si>
  <si>
    <t>KP hoạt động đề án 938,939</t>
  </si>
  <si>
    <t>Mừng thọ các cụ</t>
  </si>
  <si>
    <t>Hội Nạn nhân chất độc Da Cam</t>
  </si>
  <si>
    <t xml:space="preserve">Pc CT hội </t>
  </si>
  <si>
    <t>đ</t>
  </si>
  <si>
    <t>Chi huấn luyện</t>
  </si>
  <si>
    <t>Phụ cấp thú y</t>
  </si>
  <si>
    <t>Chi sự nghiệp giao thông</t>
  </si>
  <si>
    <t>Sự nghiệp bảo vệ môi trường</t>
  </si>
  <si>
    <t>Chi xử lý thoát mước, môi trường</t>
  </si>
  <si>
    <t>Chi sửa chữa chợ</t>
  </si>
  <si>
    <t>Sự nghiệp Thủy lợi</t>
  </si>
  <si>
    <t>Pc ĐBHĐ+2 ban HĐND</t>
  </si>
  <si>
    <t>Phụ cấp chức vụ, công vụ</t>
  </si>
  <si>
    <t>Công trình xây mới</t>
  </si>
  <si>
    <t>Hạ tầng khu QH đường Lê Thái Tổ</t>
  </si>
  <si>
    <t>Bê tông ngõ xóm</t>
  </si>
  <si>
    <t>Nhà bảo vệ, nhà để xe và nhà bếp Trường Tiểu học số 1</t>
  </si>
  <si>
    <t>Xây dựng, sửa chữa hạ tầng kỹ thuật</t>
  </si>
  <si>
    <t>DỰ KIẾN CHUYỂN NGUỒN XD</t>
  </si>
  <si>
    <t>Sau khi có QĐ chuyển nguồn sẽ bố trí</t>
  </si>
  <si>
    <t>Sửa chữa dày nhà 2 tầng Hà Thế Hạnh</t>
  </si>
  <si>
    <t>2023-2024</t>
  </si>
  <si>
    <t xml:space="preserve"> NGÂN SÁCH
PHƯỜNG</t>
  </si>
  <si>
    <t xml:space="preserve">DỰ TOÁN 
THỊ XÃ GIAO </t>
  </si>
  <si>
    <t>Phổ cập giáo dục+HTCĐ+Khuyến học</t>
  </si>
  <si>
    <t>Công nhận phường VMĐT</t>
  </si>
  <si>
    <t>Thiết chế VH khác</t>
  </si>
  <si>
    <t>Chi truyền thanh + tin bài + sửa chữa</t>
  </si>
  <si>
    <t>Chi phát triển nông nghiệp</t>
  </si>
  <si>
    <t>Chi đảm bảo xã hội +An sinh xã hội</t>
  </si>
  <si>
    <t>Báo chí</t>
  </si>
  <si>
    <t>VPP và photo tài liệu</t>
  </si>
  <si>
    <t>Thăm và tặng quà 30 nă tuổi Đảng trở lên</t>
  </si>
  <si>
    <t>Công tác phí khoán</t>
  </si>
  <si>
    <t>Chi hoạt động Đoàn</t>
  </si>
  <si>
    <t xml:space="preserve">Chi hoạt động </t>
  </si>
  <si>
    <t>Chi hoạt động HDND + các ban HDND</t>
  </si>
  <si>
    <t xml:space="preserve">Chỉnh trang đô thị </t>
  </si>
  <si>
    <t>Kiến thiết thị chính</t>
  </si>
  <si>
    <t>Chi hoạt động, hội nghị</t>
  </si>
  <si>
    <t>Chi vận động Ban VĐXD đời sống VH</t>
  </si>
  <si>
    <t>(Kèm theo Quyết định số:      /QĐ-UBND ngày    tháng     năm 2023)</t>
  </si>
  <si>
    <t>(Kèm theo Quyết định số: 13a/QĐ-UBND ngày 04 tháng 01 năm 2023)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</si>
</sst>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\ ###\ ###"/>
    <numFmt numFmtId="173" formatCode="#\ ###\ ###\ ###"/>
    <numFmt numFmtId="174" formatCode="#\ ###\ ###;_(* \(#,##0.00\);_(* &quot;-&quot;??_);_(@_)"/>
  </numFmts>
  <fonts count="43">
    <font>
      <sz val="10"/>
      <name val="Times New Roman"/>
      <family val="0"/>
    </font>
    <font>
      <sz val="8"/>
      <name val="Times New Roman"/>
      <family val="0"/>
    </font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i/>
      <sz val="12"/>
      <name val="Times New Roman"/>
      <family val="0"/>
    </font>
    <font>
      <sz val="14"/>
      <name val=".VnTim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3" fontId="5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173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173" fontId="5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173" fontId="6" fillId="0" borderId="13" xfId="0" applyNumberFormat="1" applyFont="1" applyBorder="1" applyAlignment="1">
      <alignment/>
    </xf>
    <xf numFmtId="172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173" fontId="6" fillId="0" borderId="14" xfId="0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173" fontId="5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73" fontId="7" fillId="0" borderId="13" xfId="0" applyNumberFormat="1" applyFont="1" applyBorder="1" applyAlignment="1">
      <alignment/>
    </xf>
    <xf numFmtId="173" fontId="7" fillId="0" borderId="15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73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Border="1" applyAlignment="1">
      <alignment horizontal="right"/>
    </xf>
    <xf numFmtId="173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173" fontId="5" fillId="0" borderId="11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/>
    </xf>
    <xf numFmtId="0" fontId="5" fillId="0" borderId="12" xfId="57" applyFont="1" applyBorder="1" applyAlignment="1">
      <alignment horizontal="center" vertical="center"/>
      <protection/>
    </xf>
    <xf numFmtId="0" fontId="5" fillId="0" borderId="12" xfId="57" applyFont="1" applyBorder="1" applyAlignment="1">
      <alignment vertical="center"/>
      <protection/>
    </xf>
    <xf numFmtId="173" fontId="6" fillId="0" borderId="12" xfId="0" applyNumberFormat="1" applyFont="1" applyBorder="1" applyAlignment="1">
      <alignment/>
    </xf>
    <xf numFmtId="49" fontId="6" fillId="33" borderId="13" xfId="56" applyNumberFormat="1" applyFont="1" applyFill="1" applyBorder="1" applyAlignment="1">
      <alignment horizontal="center" vertical="center" wrapText="1"/>
      <protection/>
    </xf>
    <xf numFmtId="0" fontId="6" fillId="33" borderId="15" xfId="55" applyNumberFormat="1" applyFont="1" applyFill="1" applyBorder="1" applyAlignment="1">
      <alignment horizontal="left" vertical="center" wrapText="1"/>
      <protection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3" fontId="6" fillId="0" borderId="12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173" fontId="6" fillId="0" borderId="13" xfId="0" applyNumberFormat="1" applyFont="1" applyBorder="1" applyAlignment="1">
      <alignment horizontal="center"/>
    </xf>
    <xf numFmtId="174" fontId="6" fillId="0" borderId="13" xfId="42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173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173" fontId="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5" xfId="0" applyFont="1" applyBorder="1" applyAlignment="1">
      <alignment/>
    </xf>
    <xf numFmtId="174" fontId="6" fillId="0" borderId="14" xfId="42" applyNumberFormat="1" applyFont="1" applyBorder="1" applyAlignment="1">
      <alignment/>
    </xf>
    <xf numFmtId="173" fontId="3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8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_Bieu mau (CV )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23"/>
  <sheetViews>
    <sheetView tabSelected="1" view="pageBreakPreview" zoomScaleSheetLayoutView="100" zoomScalePageLayoutView="0" workbookViewId="0" topLeftCell="A79">
      <pane xSplit="18705" topLeftCell="I1" activePane="topLeft" state="split"/>
      <selection pane="topLeft" activeCell="A4" sqref="A4:E4"/>
      <selection pane="topRight" activeCell="I100" sqref="I100"/>
    </sheetView>
  </sheetViews>
  <sheetFormatPr defaultColWidth="9.33203125" defaultRowHeight="12.75"/>
  <cols>
    <col min="1" max="1" width="4.16015625" style="1" customWidth="1"/>
    <col min="2" max="2" width="43" style="1" customWidth="1"/>
    <col min="3" max="3" width="20.5" style="1" customWidth="1"/>
    <col min="4" max="4" width="20" style="1" customWidth="1"/>
    <col min="5" max="5" width="19.83203125" style="1" customWidth="1"/>
    <col min="6" max="6" width="9.33203125" style="1" customWidth="1"/>
    <col min="7" max="7" width="18.33203125" style="1" bestFit="1" customWidth="1"/>
    <col min="8" max="8" width="15.16015625" style="1" bestFit="1" customWidth="1"/>
    <col min="9" max="16384" width="9.33203125" style="1" customWidth="1"/>
  </cols>
  <sheetData>
    <row r="3" spans="1:5" ht="16.5" customHeight="1">
      <c r="A3" s="81" t="s">
        <v>112</v>
      </c>
      <c r="B3" s="81"/>
      <c r="C3" s="81"/>
      <c r="D3" s="81"/>
      <c r="E3" s="81"/>
    </row>
    <row r="4" spans="1:5" ht="16.5" customHeight="1">
      <c r="A4" s="72" t="s">
        <v>186</v>
      </c>
      <c r="B4" s="72"/>
      <c r="C4" s="72"/>
      <c r="D4" s="72"/>
      <c r="E4" s="72"/>
    </row>
    <row r="5" spans="1:5" ht="16.5">
      <c r="A5" s="29"/>
      <c r="B5" s="28"/>
      <c r="C5" s="28"/>
      <c r="D5" s="28"/>
      <c r="E5" s="28"/>
    </row>
    <row r="6" spans="1:5" ht="16.5" customHeight="1">
      <c r="A6" s="73" t="s">
        <v>0</v>
      </c>
      <c r="B6" s="73" t="s">
        <v>1</v>
      </c>
      <c r="C6" s="75" t="s">
        <v>167</v>
      </c>
      <c r="D6" s="75" t="s">
        <v>128</v>
      </c>
      <c r="E6" s="75" t="s">
        <v>166</v>
      </c>
    </row>
    <row r="7" spans="1:5" ht="33.75" customHeight="1">
      <c r="A7" s="82"/>
      <c r="B7" s="74"/>
      <c r="C7" s="74"/>
      <c r="D7" s="74"/>
      <c r="E7" s="74"/>
    </row>
    <row r="8" spans="1:5" ht="16.5" customHeight="1">
      <c r="A8" s="2" t="s">
        <v>2</v>
      </c>
      <c r="B8" s="3" t="s">
        <v>103</v>
      </c>
      <c r="C8" s="4">
        <f>C9+C23+C31+C34+C35</f>
        <v>13464000000</v>
      </c>
      <c r="D8" s="4">
        <f>D9+D23+D31+D34+D35</f>
        <v>17760000000</v>
      </c>
      <c r="E8" s="4">
        <f>E9+E23+E31+E34+E35</f>
        <v>8160000000</v>
      </c>
    </row>
    <row r="9" spans="1:5" ht="16.5">
      <c r="A9" s="5" t="s">
        <v>3</v>
      </c>
      <c r="B9" s="6" t="s">
        <v>104</v>
      </c>
      <c r="C9" s="7">
        <f>C10+C15+C19</f>
        <v>824000000</v>
      </c>
      <c r="D9" s="7">
        <f>D10+D15+D19</f>
        <v>1657000000</v>
      </c>
      <c r="E9" s="7">
        <f>E10+E15+E19</f>
        <v>1657000000</v>
      </c>
    </row>
    <row r="10" spans="1:5" ht="16.5">
      <c r="A10" s="8">
        <v>1</v>
      </c>
      <c r="B10" s="9" t="s">
        <v>114</v>
      </c>
      <c r="C10" s="10">
        <f>SUM(C11:C14)</f>
        <v>330000000</v>
      </c>
      <c r="D10" s="10">
        <f>SUM(D11:D14)</f>
        <v>330000000</v>
      </c>
      <c r="E10" s="10">
        <f>SUM(E11:E14)</f>
        <v>330000000</v>
      </c>
    </row>
    <row r="11" spans="1:5" ht="16.5">
      <c r="A11" s="11" t="s">
        <v>64</v>
      </c>
      <c r="B11" s="12" t="s">
        <v>115</v>
      </c>
      <c r="C11" s="13">
        <v>70000000</v>
      </c>
      <c r="D11" s="13">
        <v>70000000</v>
      </c>
      <c r="E11" s="14">
        <f>D11</f>
        <v>70000000</v>
      </c>
    </row>
    <row r="12" spans="1:5" ht="16.5">
      <c r="A12" s="11" t="s">
        <v>64</v>
      </c>
      <c r="B12" s="12" t="s">
        <v>97</v>
      </c>
      <c r="C12" s="13">
        <v>160000000</v>
      </c>
      <c r="D12" s="13">
        <v>160000000</v>
      </c>
      <c r="E12" s="14">
        <f>D12</f>
        <v>160000000</v>
      </c>
    </row>
    <row r="13" spans="1:5" ht="16.5">
      <c r="A13" s="11" t="s">
        <v>64</v>
      </c>
      <c r="B13" s="12" t="s">
        <v>116</v>
      </c>
      <c r="C13" s="13">
        <v>30000000</v>
      </c>
      <c r="D13" s="13">
        <v>30000000</v>
      </c>
      <c r="E13" s="14">
        <f>D13</f>
        <v>30000000</v>
      </c>
    </row>
    <row r="14" spans="1:5" ht="16.5">
      <c r="A14" s="15" t="s">
        <v>64</v>
      </c>
      <c r="B14" s="16" t="s">
        <v>4</v>
      </c>
      <c r="C14" s="17">
        <v>70000000</v>
      </c>
      <c r="D14" s="18">
        <v>70000000</v>
      </c>
      <c r="E14" s="14">
        <f>D14</f>
        <v>70000000</v>
      </c>
    </row>
    <row r="15" spans="1:5" ht="16.5">
      <c r="A15" s="5">
        <v>2</v>
      </c>
      <c r="B15" s="6" t="s">
        <v>117</v>
      </c>
      <c r="C15" s="7">
        <f>SUM(C16:C18)</f>
        <v>0</v>
      </c>
      <c r="D15" s="7">
        <f>SUM(D16:D18)</f>
        <v>673000000</v>
      </c>
      <c r="E15" s="7">
        <f>SUM(E16:E18)</f>
        <v>673000000</v>
      </c>
    </row>
    <row r="16" spans="1:5" ht="16.5">
      <c r="A16" s="11" t="s">
        <v>64</v>
      </c>
      <c r="B16" s="12" t="s">
        <v>118</v>
      </c>
      <c r="C16" s="13"/>
      <c r="D16" s="13">
        <v>250000000</v>
      </c>
      <c r="E16" s="13">
        <f>D16</f>
        <v>250000000</v>
      </c>
    </row>
    <row r="17" spans="1:5" ht="16.5">
      <c r="A17" s="11" t="s">
        <v>64</v>
      </c>
      <c r="B17" s="12" t="s">
        <v>119</v>
      </c>
      <c r="C17" s="13"/>
      <c r="D17" s="13">
        <v>213000000</v>
      </c>
      <c r="E17" s="13">
        <f aca="true" t="shared" si="0" ref="E17:E22">D17</f>
        <v>213000000</v>
      </c>
    </row>
    <row r="18" spans="1:5" ht="16.5">
      <c r="A18" s="11"/>
      <c r="B18" s="12" t="s">
        <v>120</v>
      </c>
      <c r="C18" s="13"/>
      <c r="D18" s="13">
        <v>210000000</v>
      </c>
      <c r="E18" s="13">
        <f t="shared" si="0"/>
        <v>210000000</v>
      </c>
    </row>
    <row r="19" spans="1:5" ht="16.5">
      <c r="A19" s="8">
        <v>3</v>
      </c>
      <c r="B19" s="9" t="s">
        <v>121</v>
      </c>
      <c r="C19" s="10">
        <f>SUM(C20:C22)</f>
        <v>494000000</v>
      </c>
      <c r="D19" s="10">
        <f>SUM(D20:D22)</f>
        <v>654000000</v>
      </c>
      <c r="E19" s="10">
        <f>SUM(E20:E22)</f>
        <v>654000000</v>
      </c>
    </row>
    <row r="20" spans="1:5" ht="16.5">
      <c r="A20" s="11" t="s">
        <v>64</v>
      </c>
      <c r="B20" s="12" t="s">
        <v>122</v>
      </c>
      <c r="C20" s="13">
        <v>140000000</v>
      </c>
      <c r="D20" s="13">
        <v>140000000</v>
      </c>
      <c r="E20" s="13">
        <f t="shared" si="0"/>
        <v>140000000</v>
      </c>
    </row>
    <row r="21" spans="1:5" ht="16.5">
      <c r="A21" s="11" t="s">
        <v>64</v>
      </c>
      <c r="B21" s="12" t="s">
        <v>123</v>
      </c>
      <c r="C21" s="13">
        <v>114000000</v>
      </c>
      <c r="D21" s="13">
        <v>114000000</v>
      </c>
      <c r="E21" s="13">
        <f t="shared" si="0"/>
        <v>114000000</v>
      </c>
    </row>
    <row r="22" spans="1:5" ht="16.5">
      <c r="A22" s="19" t="s">
        <v>64</v>
      </c>
      <c r="B22" s="20" t="s">
        <v>124</v>
      </c>
      <c r="C22" s="18">
        <v>240000000</v>
      </c>
      <c r="D22" s="18">
        <v>400000000</v>
      </c>
      <c r="E22" s="13">
        <f t="shared" si="0"/>
        <v>400000000</v>
      </c>
    </row>
    <row r="23" spans="1:5" ht="16.5">
      <c r="A23" s="5" t="s">
        <v>5</v>
      </c>
      <c r="B23" s="6" t="s">
        <v>105</v>
      </c>
      <c r="C23" s="7">
        <f>C24+C28</f>
        <v>12640000000</v>
      </c>
      <c r="D23" s="7">
        <f>D24+D28</f>
        <v>14640000000</v>
      </c>
      <c r="E23" s="7">
        <f>E24+E28</f>
        <v>5040000000</v>
      </c>
    </row>
    <row r="24" spans="1:5" ht="16.5">
      <c r="A24" s="8">
        <v>1</v>
      </c>
      <c r="B24" s="9" t="s">
        <v>106</v>
      </c>
      <c r="C24" s="10">
        <f>SUM(C25:C27)</f>
        <v>2640000000</v>
      </c>
      <c r="D24" s="10">
        <f>SUM(D25:D27)</f>
        <v>2640000000</v>
      </c>
      <c r="E24" s="10">
        <f>SUM(E25:E27)</f>
        <v>2640000000</v>
      </c>
    </row>
    <row r="25" spans="1:5" ht="16.5">
      <c r="A25" s="11" t="s">
        <v>64</v>
      </c>
      <c r="B25" s="12" t="s">
        <v>125</v>
      </c>
      <c r="C25" s="13">
        <f>848000000</f>
        <v>848000000</v>
      </c>
      <c r="D25" s="13">
        <v>848000000</v>
      </c>
      <c r="E25" s="13">
        <f>D25</f>
        <v>848000000</v>
      </c>
    </row>
    <row r="26" spans="1:5" ht="16.5">
      <c r="A26" s="11" t="s">
        <v>64</v>
      </c>
      <c r="B26" s="12" t="s">
        <v>85</v>
      </c>
      <c r="C26" s="13">
        <v>1792000000</v>
      </c>
      <c r="D26" s="13">
        <v>1792000000</v>
      </c>
      <c r="E26" s="13">
        <f>D26</f>
        <v>1792000000</v>
      </c>
    </row>
    <row r="27" spans="1:5" ht="16.5">
      <c r="A27" s="19" t="s">
        <v>64</v>
      </c>
      <c r="B27" s="20" t="s">
        <v>107</v>
      </c>
      <c r="C27" s="18"/>
      <c r="D27" s="18"/>
      <c r="E27" s="18"/>
    </row>
    <row r="28" spans="1:5" ht="16.5">
      <c r="A28" s="5">
        <v>2</v>
      </c>
      <c r="B28" s="6" t="s">
        <v>108</v>
      </c>
      <c r="C28" s="7">
        <f>SUM(C29:C30)</f>
        <v>10000000000</v>
      </c>
      <c r="D28" s="7">
        <f>SUM(D29:D30)</f>
        <v>12000000000</v>
      </c>
      <c r="E28" s="7">
        <f>SUM(E29:E30)</f>
        <v>2400000000</v>
      </c>
    </row>
    <row r="29" spans="1:5" ht="16.5">
      <c r="A29" s="11" t="s">
        <v>64</v>
      </c>
      <c r="B29" s="12" t="s">
        <v>109</v>
      </c>
      <c r="C29" s="13">
        <v>10000000000</v>
      </c>
      <c r="D29" s="13">
        <v>12000000000</v>
      </c>
      <c r="E29" s="24">
        <f>D29*20%</f>
        <v>2400000000</v>
      </c>
    </row>
    <row r="30" spans="1:5" ht="16.5">
      <c r="A30" s="19" t="s">
        <v>64</v>
      </c>
      <c r="B30" s="20" t="s">
        <v>110</v>
      </c>
      <c r="C30" s="18"/>
      <c r="D30" s="18"/>
      <c r="E30" s="25">
        <f>D30*20%</f>
        <v>0</v>
      </c>
    </row>
    <row r="31" spans="1:5" ht="16.5">
      <c r="A31" s="5" t="s">
        <v>6</v>
      </c>
      <c r="B31" s="6" t="s">
        <v>126</v>
      </c>
      <c r="C31" s="7">
        <f>SUM(C32:C33)</f>
        <v>0</v>
      </c>
      <c r="D31" s="7">
        <f>SUM(D32:D33)</f>
        <v>1463000000</v>
      </c>
      <c r="E31" s="7">
        <f>SUM(E32:E33)</f>
        <v>1463000000</v>
      </c>
    </row>
    <row r="32" spans="1:5" ht="16.5">
      <c r="A32" s="11">
        <v>1</v>
      </c>
      <c r="B32" s="12" t="s">
        <v>7</v>
      </c>
      <c r="C32" s="13"/>
      <c r="D32" s="13">
        <v>1463000000</v>
      </c>
      <c r="E32" s="13">
        <f>D32</f>
        <v>1463000000</v>
      </c>
    </row>
    <row r="33" spans="1:5" ht="16.5">
      <c r="A33" s="19">
        <v>2</v>
      </c>
      <c r="B33" s="20" t="s">
        <v>8</v>
      </c>
      <c r="C33" s="18"/>
      <c r="D33" s="18"/>
      <c r="E33" s="18"/>
    </row>
    <row r="34" spans="1:5" ht="16.5">
      <c r="A34" s="2" t="s">
        <v>75</v>
      </c>
      <c r="B34" s="3" t="s">
        <v>162</v>
      </c>
      <c r="C34" s="21"/>
      <c r="D34" s="21"/>
      <c r="E34" s="21">
        <f>D34</f>
        <v>0</v>
      </c>
    </row>
    <row r="35" spans="1:5" ht="16.5">
      <c r="A35" s="2" t="s">
        <v>77</v>
      </c>
      <c r="B35" s="3" t="s">
        <v>127</v>
      </c>
      <c r="C35" s="21"/>
      <c r="D35" s="22"/>
      <c r="E35" s="23"/>
    </row>
    <row r="36" spans="1:5" ht="16.5">
      <c r="A36" s="29"/>
      <c r="B36" s="30"/>
      <c r="C36" s="30"/>
      <c r="D36" s="31"/>
      <c r="E36" s="32"/>
    </row>
    <row r="37" spans="1:5" ht="16.5">
      <c r="A37" s="29"/>
      <c r="B37" s="29"/>
      <c r="C37" s="79"/>
      <c r="D37" s="79"/>
      <c r="E37" s="79"/>
    </row>
    <row r="38" spans="1:5" ht="16.5">
      <c r="A38" s="29"/>
      <c r="B38" s="33"/>
      <c r="C38" s="80"/>
      <c r="D38" s="80"/>
      <c r="E38" s="80"/>
    </row>
    <row r="39" spans="1:9" ht="16.5">
      <c r="A39" s="29"/>
      <c r="B39" s="34"/>
      <c r="C39" s="34"/>
      <c r="D39" s="29"/>
      <c r="E39" s="35"/>
      <c r="F39" s="70"/>
      <c r="G39" s="76"/>
      <c r="H39" s="76"/>
      <c r="I39" s="76"/>
    </row>
    <row r="40" spans="1:5" ht="16.5">
      <c r="A40" s="29"/>
      <c r="B40" s="34"/>
      <c r="C40" s="34"/>
      <c r="D40" s="29"/>
      <c r="E40" s="35"/>
    </row>
    <row r="41" spans="1:5" ht="16.5">
      <c r="A41" s="29"/>
      <c r="B41" s="34"/>
      <c r="C41" s="34"/>
      <c r="D41" s="29"/>
      <c r="E41" s="35"/>
    </row>
    <row r="42" spans="1:5" ht="16.5">
      <c r="A42" s="29"/>
      <c r="B42" s="30"/>
      <c r="C42" s="77"/>
      <c r="D42" s="77"/>
      <c r="E42" s="77"/>
    </row>
    <row r="43" spans="1:5" ht="16.5">
      <c r="A43" s="29"/>
      <c r="B43" s="30"/>
      <c r="C43" s="71"/>
      <c r="D43" s="71"/>
      <c r="E43" s="71"/>
    </row>
    <row r="44" spans="1:5" ht="16.5">
      <c r="A44" s="29"/>
      <c r="B44" s="30"/>
      <c r="C44" s="71"/>
      <c r="D44" s="71"/>
      <c r="E44" s="71"/>
    </row>
    <row r="45" spans="1:5" ht="16.5">
      <c r="A45" s="78" t="s">
        <v>113</v>
      </c>
      <c r="B45" s="78"/>
      <c r="C45" s="78"/>
      <c r="D45" s="78"/>
      <c r="E45" s="78"/>
    </row>
    <row r="46" spans="1:5" ht="16.5">
      <c r="A46" s="72" t="s">
        <v>185</v>
      </c>
      <c r="B46" s="72"/>
      <c r="C46" s="72"/>
      <c r="D46" s="72"/>
      <c r="E46" s="72"/>
    </row>
    <row r="47" spans="1:5" ht="16.5">
      <c r="A47" s="36"/>
      <c r="B47" s="36"/>
      <c r="C47" s="37"/>
      <c r="D47" s="38"/>
      <c r="E47" s="38"/>
    </row>
    <row r="48" spans="1:5" ht="31.5">
      <c r="A48" s="39" t="s">
        <v>0</v>
      </c>
      <c r="B48" s="26" t="s">
        <v>1</v>
      </c>
      <c r="C48" s="27" t="s">
        <v>111</v>
      </c>
      <c r="D48" s="27" t="s">
        <v>129</v>
      </c>
      <c r="E48" s="26" t="s">
        <v>9</v>
      </c>
    </row>
    <row r="49" spans="1:7" ht="16.5">
      <c r="A49" s="40" t="s">
        <v>2</v>
      </c>
      <c r="B49" s="41" t="s">
        <v>10</v>
      </c>
      <c r="C49" s="4">
        <f>C50+C59+C214+C215</f>
        <v>6927000000</v>
      </c>
      <c r="D49" s="4">
        <f>D50+D59+D214+D215</f>
        <v>8160000000</v>
      </c>
      <c r="E49" s="42"/>
      <c r="G49" s="69">
        <f>6927000000-C49</f>
        <v>0</v>
      </c>
    </row>
    <row r="50" spans="1:5" ht="16.5">
      <c r="A50" s="40" t="s">
        <v>3</v>
      </c>
      <c r="B50" s="41" t="s">
        <v>11</v>
      </c>
      <c r="C50" s="43">
        <v>2000000000</v>
      </c>
      <c r="D50" s="43">
        <f>D51+D53</f>
        <v>2610000000</v>
      </c>
      <c r="E50" s="43"/>
    </row>
    <row r="51" spans="1:5" ht="16.5">
      <c r="A51" s="44" t="s">
        <v>2</v>
      </c>
      <c r="B51" s="45" t="s">
        <v>84</v>
      </c>
      <c r="C51" s="7"/>
      <c r="D51" s="7">
        <f>SUM(D52:D52)</f>
        <v>0</v>
      </c>
      <c r="E51" s="46"/>
    </row>
    <row r="52" spans="1:5" ht="16.5">
      <c r="A52" s="47"/>
      <c r="B52" s="48" t="s">
        <v>163</v>
      </c>
      <c r="C52" s="13"/>
      <c r="D52" s="13"/>
      <c r="E52" s="13"/>
    </row>
    <row r="53" spans="1:5" ht="16.5">
      <c r="A53" s="49"/>
      <c r="B53" s="50" t="s">
        <v>157</v>
      </c>
      <c r="C53" s="7"/>
      <c r="D53" s="7">
        <f>SUM(D54:D58)</f>
        <v>2610000000</v>
      </c>
      <c r="E53" s="51"/>
    </row>
    <row r="54" spans="1:5" ht="16.5">
      <c r="A54" s="52">
        <v>1</v>
      </c>
      <c r="B54" s="53" t="s">
        <v>164</v>
      </c>
      <c r="C54" s="13"/>
      <c r="D54" s="13">
        <v>800000000</v>
      </c>
      <c r="E54" s="54"/>
    </row>
    <row r="55" spans="1:5" ht="16.5">
      <c r="A55" s="52">
        <v>2</v>
      </c>
      <c r="B55" s="53" t="s">
        <v>158</v>
      </c>
      <c r="C55" s="13"/>
      <c r="D55" s="13">
        <v>410000000</v>
      </c>
      <c r="E55" s="54" t="s">
        <v>165</v>
      </c>
    </row>
    <row r="56" spans="1:5" ht="16.5">
      <c r="A56" s="52">
        <v>3</v>
      </c>
      <c r="B56" s="53" t="s">
        <v>159</v>
      </c>
      <c r="C56" s="13"/>
      <c r="D56" s="13">
        <v>700000000</v>
      </c>
      <c r="E56" s="54"/>
    </row>
    <row r="57" spans="1:5" ht="16.5">
      <c r="A57" s="52">
        <v>4</v>
      </c>
      <c r="B57" s="53" t="s">
        <v>160</v>
      </c>
      <c r="C57" s="13"/>
      <c r="D57" s="13">
        <v>200000000</v>
      </c>
      <c r="E57" s="54"/>
    </row>
    <row r="58" spans="1:5" ht="16.5">
      <c r="A58" s="52">
        <v>5</v>
      </c>
      <c r="B58" s="53" t="s">
        <v>161</v>
      </c>
      <c r="C58" s="13"/>
      <c r="D58" s="13">
        <v>500000000</v>
      </c>
      <c r="E58" s="54"/>
    </row>
    <row r="59" spans="1:5" ht="16.5">
      <c r="A59" s="5" t="s">
        <v>5</v>
      </c>
      <c r="B59" s="6" t="s">
        <v>12</v>
      </c>
      <c r="C59" s="7">
        <f>C60+C73+C76+C80+C88+C90+C96+C99+C111+C164+C181</f>
        <v>4688000000</v>
      </c>
      <c r="D59" s="7">
        <f>D60+D73+D76+D80+D88+D90+D96+D99+D111+D164+D181</f>
        <v>5311000000</v>
      </c>
      <c r="E59" s="7">
        <f>E60+E73+E76+E80+E96+E99+E111+E164+E181</f>
        <v>0</v>
      </c>
    </row>
    <row r="60" spans="1:5" ht="16.5">
      <c r="A60" s="8">
        <v>1</v>
      </c>
      <c r="B60" s="9" t="s">
        <v>13</v>
      </c>
      <c r="C60" s="10">
        <f>C61+C68+C70</f>
        <v>526392000</v>
      </c>
      <c r="D60" s="10">
        <f>D61+D68+D70</f>
        <v>514166000</v>
      </c>
      <c r="E60" s="10">
        <f>E61+E68+E70</f>
        <v>0</v>
      </c>
    </row>
    <row r="61" spans="1:5" ht="16.5">
      <c r="A61" s="8" t="s">
        <v>14</v>
      </c>
      <c r="B61" s="9" t="s">
        <v>15</v>
      </c>
      <c r="C61" s="10">
        <f>SUM(C62:C67)</f>
        <v>336776000</v>
      </c>
      <c r="D61" s="10">
        <f>SUM(D62:D67)</f>
        <v>328550000</v>
      </c>
      <c r="E61" s="12"/>
    </row>
    <row r="62" spans="1:5" ht="16.5">
      <c r="A62" s="8"/>
      <c r="B62" s="12" t="s">
        <v>16</v>
      </c>
      <c r="C62" s="13">
        <v>38000000</v>
      </c>
      <c r="D62" s="13">
        <v>37548000</v>
      </c>
      <c r="E62" s="12"/>
    </row>
    <row r="63" spans="1:5" ht="16.5">
      <c r="A63" s="8"/>
      <c r="B63" s="12" t="s">
        <v>17</v>
      </c>
      <c r="C63" s="13">
        <v>15000000</v>
      </c>
      <c r="D63" s="13">
        <v>14715000</v>
      </c>
      <c r="E63" s="12"/>
    </row>
    <row r="64" spans="1:5" ht="16.5">
      <c r="A64" s="8"/>
      <c r="B64" s="12" t="s">
        <v>18</v>
      </c>
      <c r="C64" s="55">
        <v>10000000</v>
      </c>
      <c r="D64" s="55">
        <v>9387000</v>
      </c>
      <c r="E64" s="12"/>
    </row>
    <row r="65" spans="1:5" ht="16.5">
      <c r="A65" s="8"/>
      <c r="B65" s="12" t="s">
        <v>79</v>
      </c>
      <c r="C65" s="55">
        <v>189000000</v>
      </c>
      <c r="D65" s="55">
        <f>67229000+55071000+66600000</f>
        <v>188900000</v>
      </c>
      <c r="E65" s="12"/>
    </row>
    <row r="66" spans="1:5" ht="16.5">
      <c r="A66" s="56"/>
      <c r="B66" s="16" t="s">
        <v>148</v>
      </c>
      <c r="C66" s="68">
        <v>40000000</v>
      </c>
      <c r="D66" s="68">
        <v>38000000</v>
      </c>
      <c r="E66" s="16"/>
    </row>
    <row r="67" spans="1:5" ht="16.5">
      <c r="A67" s="57"/>
      <c r="B67" s="20" t="s">
        <v>19</v>
      </c>
      <c r="C67" s="18">
        <v>44776000</v>
      </c>
      <c r="D67" s="18">
        <v>40000000</v>
      </c>
      <c r="E67" s="18"/>
    </row>
    <row r="68" spans="1:5" ht="16.5">
      <c r="A68" s="5" t="s">
        <v>20</v>
      </c>
      <c r="B68" s="6" t="s">
        <v>21</v>
      </c>
      <c r="C68" s="7">
        <f>C69</f>
        <v>33000000</v>
      </c>
      <c r="D68" s="7">
        <f>D69</f>
        <v>30000000</v>
      </c>
      <c r="E68" s="7"/>
    </row>
    <row r="69" spans="1:5" ht="16.5">
      <c r="A69" s="57"/>
      <c r="B69" s="20" t="s">
        <v>22</v>
      </c>
      <c r="C69" s="18">
        <v>33000000</v>
      </c>
      <c r="D69" s="18">
        <v>30000000</v>
      </c>
      <c r="E69" s="20"/>
    </row>
    <row r="70" spans="1:5" ht="16.5">
      <c r="A70" s="5" t="s">
        <v>23</v>
      </c>
      <c r="B70" s="6" t="s">
        <v>24</v>
      </c>
      <c r="C70" s="7">
        <f>SUM(C71:C72)</f>
        <v>156616000</v>
      </c>
      <c r="D70" s="7">
        <f>SUM(D71:D72)</f>
        <v>155616000</v>
      </c>
      <c r="E70" s="58"/>
    </row>
    <row r="71" spans="1:5" ht="16.5">
      <c r="A71" s="8"/>
      <c r="B71" s="12" t="s">
        <v>25</v>
      </c>
      <c r="C71" s="13">
        <v>146616000</v>
      </c>
      <c r="D71" s="13">
        <v>146616000</v>
      </c>
      <c r="E71" s="12"/>
    </row>
    <row r="72" spans="1:5" ht="16.5">
      <c r="A72" s="57"/>
      <c r="B72" s="20" t="s">
        <v>22</v>
      </c>
      <c r="C72" s="18">
        <v>10000000</v>
      </c>
      <c r="D72" s="18">
        <v>9000000</v>
      </c>
      <c r="E72" s="20"/>
    </row>
    <row r="73" spans="1:5" ht="16.5">
      <c r="A73" s="5">
        <v>2</v>
      </c>
      <c r="B73" s="6" t="s">
        <v>26</v>
      </c>
      <c r="C73" s="7">
        <f>C75+C74</f>
        <v>50000000</v>
      </c>
      <c r="D73" s="7">
        <f>D75+D74</f>
        <v>57000000</v>
      </c>
      <c r="E73" s="7">
        <f>E75+E74</f>
        <v>0</v>
      </c>
    </row>
    <row r="74" spans="1:5" ht="16.5">
      <c r="A74" s="11" t="s">
        <v>14</v>
      </c>
      <c r="B74" s="12" t="s">
        <v>168</v>
      </c>
      <c r="C74" s="13">
        <v>18000000</v>
      </c>
      <c r="D74" s="13">
        <v>28000000</v>
      </c>
      <c r="E74" s="12"/>
    </row>
    <row r="75" spans="1:5" ht="16.5">
      <c r="A75" s="19" t="s">
        <v>20</v>
      </c>
      <c r="B75" s="20" t="s">
        <v>27</v>
      </c>
      <c r="C75" s="18">
        <v>32000000</v>
      </c>
      <c r="D75" s="18">
        <v>29000000</v>
      </c>
      <c r="E75" s="20"/>
    </row>
    <row r="76" spans="1:5" ht="16.5">
      <c r="A76" s="5">
        <v>3</v>
      </c>
      <c r="B76" s="6" t="s">
        <v>28</v>
      </c>
      <c r="C76" s="7">
        <f>SUM(C77:C78)</f>
        <v>32000000</v>
      </c>
      <c r="D76" s="7">
        <f>SUM(D77:D78)</f>
        <v>29000000</v>
      </c>
      <c r="E76" s="58"/>
    </row>
    <row r="77" spans="1:5" ht="16.5">
      <c r="A77" s="11" t="s">
        <v>14</v>
      </c>
      <c r="B77" s="12" t="s">
        <v>29</v>
      </c>
      <c r="C77" s="13">
        <v>27000000</v>
      </c>
      <c r="D77" s="13">
        <v>25000000</v>
      </c>
      <c r="E77" s="12"/>
    </row>
    <row r="78" spans="1:5" ht="16.5">
      <c r="A78" s="8" t="s">
        <v>20</v>
      </c>
      <c r="B78" s="9" t="s">
        <v>30</v>
      </c>
      <c r="C78" s="10">
        <f>SUM(C79:C79)</f>
        <v>5000000</v>
      </c>
      <c r="D78" s="10">
        <f>SUM(D79:D79)</f>
        <v>4000000</v>
      </c>
      <c r="E78" s="9"/>
    </row>
    <row r="79" spans="1:5" ht="16.5">
      <c r="A79" s="19"/>
      <c r="B79" s="20" t="s">
        <v>22</v>
      </c>
      <c r="C79" s="18">
        <v>5000000</v>
      </c>
      <c r="D79" s="18">
        <v>4000000</v>
      </c>
      <c r="E79" s="20"/>
    </row>
    <row r="80" spans="1:7" ht="16.5">
      <c r="A80" s="5">
        <v>4</v>
      </c>
      <c r="B80" s="6" t="s">
        <v>31</v>
      </c>
      <c r="C80" s="7">
        <f>SUM(C81:C87)</f>
        <v>135000000</v>
      </c>
      <c r="D80" s="7">
        <f>SUM(D81:D87)</f>
        <v>202900000</v>
      </c>
      <c r="E80" s="58"/>
      <c r="G80" s="69" t="e">
        <f>D81+D82+D83+#REF!+D84+D85+D86+D87</f>
        <v>#REF!</v>
      </c>
    </row>
    <row r="81" spans="1:5" ht="16.5">
      <c r="A81" s="8"/>
      <c r="B81" s="12" t="s">
        <v>32</v>
      </c>
      <c r="C81" s="13">
        <v>27000000</v>
      </c>
      <c r="D81" s="13">
        <v>25000000</v>
      </c>
      <c r="E81" s="12"/>
    </row>
    <row r="82" spans="1:5" ht="16.5">
      <c r="A82" s="8"/>
      <c r="B82" s="12" t="s">
        <v>169</v>
      </c>
      <c r="C82" s="13"/>
      <c r="D82" s="13">
        <v>30000000</v>
      </c>
      <c r="E82" s="12"/>
    </row>
    <row r="83" spans="1:5" ht="16.5">
      <c r="A83" s="8"/>
      <c r="B83" s="12" t="s">
        <v>170</v>
      </c>
      <c r="C83" s="13"/>
      <c r="D83" s="13">
        <f>54000000-14000000</f>
        <v>40000000</v>
      </c>
      <c r="E83" s="12"/>
    </row>
    <row r="84" spans="1:5" ht="16.5">
      <c r="A84" s="8"/>
      <c r="B84" s="12" t="s">
        <v>184</v>
      </c>
      <c r="C84" s="13">
        <f>36000000+18000000</f>
        <v>54000000</v>
      </c>
      <c r="D84" s="13">
        <f>32400000+16000000</f>
        <v>48400000</v>
      </c>
      <c r="E84" s="12"/>
    </row>
    <row r="85" spans="1:5" ht="16.5">
      <c r="A85" s="8"/>
      <c r="B85" s="12" t="s">
        <v>92</v>
      </c>
      <c r="C85" s="13">
        <v>14000000</v>
      </c>
      <c r="D85" s="13">
        <v>13000000</v>
      </c>
      <c r="E85" s="12"/>
    </row>
    <row r="86" spans="1:5" ht="16.5">
      <c r="A86" s="56"/>
      <c r="B86" s="16" t="s">
        <v>130</v>
      </c>
      <c r="C86" s="17">
        <v>13000000</v>
      </c>
      <c r="D86" s="17">
        <v>12000000</v>
      </c>
      <c r="E86" s="16"/>
    </row>
    <row r="87" spans="1:5" ht="16.5">
      <c r="A87" s="19"/>
      <c r="B87" s="20" t="s">
        <v>171</v>
      </c>
      <c r="C87" s="18">
        <v>27000000</v>
      </c>
      <c r="D87" s="18">
        <v>34500000</v>
      </c>
      <c r="E87" s="20"/>
    </row>
    <row r="88" spans="1:5" ht="16.5">
      <c r="A88" s="5">
        <v>5</v>
      </c>
      <c r="B88" s="6" t="s">
        <v>151</v>
      </c>
      <c r="C88" s="7">
        <f>C89</f>
        <v>20000000</v>
      </c>
      <c r="D88" s="7">
        <f>D89</f>
        <v>18000000</v>
      </c>
      <c r="E88" s="58"/>
    </row>
    <row r="89" spans="1:5" ht="16.5">
      <c r="A89" s="19"/>
      <c r="B89" s="20" t="s">
        <v>152</v>
      </c>
      <c r="C89" s="18">
        <v>20000000</v>
      </c>
      <c r="D89" s="18">
        <v>18000000</v>
      </c>
      <c r="E89" s="20"/>
    </row>
    <row r="90" spans="1:5" ht="16.5">
      <c r="A90" s="5">
        <v>6</v>
      </c>
      <c r="B90" s="6" t="s">
        <v>182</v>
      </c>
      <c r="C90" s="7">
        <f>SUM(C91:C95)</f>
        <v>145000000</v>
      </c>
      <c r="D90" s="7">
        <f>SUM(D91:D95)</f>
        <v>658000000</v>
      </c>
      <c r="E90" s="58"/>
    </row>
    <row r="91" spans="1:5" ht="16.5">
      <c r="A91" s="11"/>
      <c r="B91" s="12" t="s">
        <v>150</v>
      </c>
      <c r="C91" s="13">
        <v>45000000</v>
      </c>
      <c r="D91" s="13">
        <v>40000000</v>
      </c>
      <c r="E91" s="12"/>
    </row>
    <row r="92" spans="1:5" ht="16.5">
      <c r="A92" s="11"/>
      <c r="B92" s="12" t="s">
        <v>154</v>
      </c>
      <c r="C92" s="13">
        <v>50000000</v>
      </c>
      <c r="D92" s="13">
        <v>45000000</v>
      </c>
      <c r="E92" s="12"/>
    </row>
    <row r="93" spans="1:5" ht="16.5">
      <c r="A93" s="11"/>
      <c r="B93" s="12" t="s">
        <v>172</v>
      </c>
      <c r="C93" s="13"/>
      <c r="D93" s="13">
        <v>30000000</v>
      </c>
      <c r="E93" s="12"/>
    </row>
    <row r="94" spans="1:5" ht="16.5">
      <c r="A94" s="11"/>
      <c r="B94" s="12" t="s">
        <v>181</v>
      </c>
      <c r="C94" s="13">
        <v>50000000</v>
      </c>
      <c r="D94" s="13">
        <v>330000000</v>
      </c>
      <c r="E94" s="12"/>
    </row>
    <row r="95" spans="1:5" ht="16.5">
      <c r="A95" s="11"/>
      <c r="B95" s="12" t="s">
        <v>153</v>
      </c>
      <c r="C95" s="13"/>
      <c r="D95" s="13">
        <v>213000000</v>
      </c>
      <c r="E95" s="12"/>
    </row>
    <row r="96" spans="1:5" ht="16.5">
      <c r="A96" s="5">
        <v>7</v>
      </c>
      <c r="B96" s="6" t="s">
        <v>33</v>
      </c>
      <c r="C96" s="7">
        <f>SUM(C97:C98)</f>
        <v>58000000</v>
      </c>
      <c r="D96" s="7">
        <f>SUM(D97:D98)</f>
        <v>68000000</v>
      </c>
      <c r="E96" s="58"/>
    </row>
    <row r="97" spans="1:5" ht="16.5">
      <c r="A97" s="11"/>
      <c r="B97" s="12" t="s">
        <v>173</v>
      </c>
      <c r="C97" s="13">
        <v>40000000</v>
      </c>
      <c r="D97" s="13">
        <v>50000000</v>
      </c>
      <c r="E97" s="12"/>
    </row>
    <row r="98" spans="1:5" ht="16.5">
      <c r="A98" s="19"/>
      <c r="B98" s="20" t="s">
        <v>131</v>
      </c>
      <c r="C98" s="18">
        <v>18000000</v>
      </c>
      <c r="D98" s="18">
        <v>18000000</v>
      </c>
      <c r="E98" s="20"/>
    </row>
    <row r="99" spans="1:8" ht="16.5">
      <c r="A99" s="5">
        <v>8</v>
      </c>
      <c r="B99" s="6" t="s">
        <v>34</v>
      </c>
      <c r="C99" s="7">
        <f>SUM(C100:C110)</f>
        <v>642000000</v>
      </c>
      <c r="D99" s="7">
        <f>SUM(D100:D110)</f>
        <v>640970000</v>
      </c>
      <c r="E99" s="58"/>
      <c r="G99" s="1">
        <v>642000000</v>
      </c>
      <c r="H99" s="1">
        <v>626970000</v>
      </c>
    </row>
    <row r="100" spans="1:5" ht="16.5">
      <c r="A100" s="11"/>
      <c r="B100" s="12" t="s">
        <v>35</v>
      </c>
      <c r="C100" s="13">
        <v>144000000</v>
      </c>
      <c r="D100" s="13">
        <v>143934000</v>
      </c>
      <c r="E100" s="12"/>
    </row>
    <row r="101" spans="1:5" ht="16.5">
      <c r="A101" s="11"/>
      <c r="B101" s="12" t="s">
        <v>36</v>
      </c>
      <c r="C101" s="13">
        <v>56000000</v>
      </c>
      <c r="D101" s="13">
        <f>6236000+9834000+40001000</f>
        <v>56071000</v>
      </c>
      <c r="E101" s="12"/>
    </row>
    <row r="102" spans="1:5" ht="16.5">
      <c r="A102" s="11"/>
      <c r="B102" s="12" t="s">
        <v>37</v>
      </c>
      <c r="C102" s="13">
        <v>81000000</v>
      </c>
      <c r="D102" s="13">
        <v>80460000</v>
      </c>
      <c r="E102" s="12"/>
    </row>
    <row r="103" spans="1:5" ht="16.5">
      <c r="A103" s="11"/>
      <c r="B103" s="12" t="s">
        <v>38</v>
      </c>
      <c r="C103" s="13">
        <v>183000000</v>
      </c>
      <c r="D103" s="13">
        <f>37548000+145007000</f>
        <v>182555000</v>
      </c>
      <c r="E103" s="12"/>
    </row>
    <row r="104" spans="1:5" ht="16.5">
      <c r="A104" s="11"/>
      <c r="B104" s="12" t="s">
        <v>17</v>
      </c>
      <c r="C104" s="13">
        <v>38000000</v>
      </c>
      <c r="D104" s="13">
        <v>37950000</v>
      </c>
      <c r="E104" s="12"/>
    </row>
    <row r="105" spans="1:5" ht="16.5">
      <c r="A105" s="15"/>
      <c r="B105" s="16" t="s">
        <v>72</v>
      </c>
      <c r="C105" s="17">
        <v>8000000</v>
      </c>
      <c r="D105" s="17">
        <v>7200000</v>
      </c>
      <c r="E105" s="16"/>
    </row>
    <row r="106" spans="1:7" ht="16.5">
      <c r="A106" s="15"/>
      <c r="B106" s="16" t="s">
        <v>74</v>
      </c>
      <c r="C106" s="17">
        <v>17000000</v>
      </c>
      <c r="D106" s="17">
        <v>15000000</v>
      </c>
      <c r="E106" s="16"/>
      <c r="G106" s="69">
        <f>C105+C106+C107+C108+C109</f>
        <v>94000000</v>
      </c>
    </row>
    <row r="107" spans="1:5" ht="16.5">
      <c r="A107" s="15"/>
      <c r="B107" s="16" t="s">
        <v>174</v>
      </c>
      <c r="C107" s="17">
        <v>14000000</v>
      </c>
      <c r="D107" s="17">
        <v>12000000</v>
      </c>
      <c r="E107" s="16"/>
    </row>
    <row r="108" spans="1:5" ht="16.5">
      <c r="A108" s="15"/>
      <c r="B108" s="16" t="s">
        <v>175</v>
      </c>
      <c r="C108" s="17">
        <v>16000000</v>
      </c>
      <c r="D108" s="17">
        <v>15000000</v>
      </c>
      <c r="E108" s="16"/>
    </row>
    <row r="109" spans="1:5" ht="16.5">
      <c r="A109" s="15"/>
      <c r="B109" s="16" t="s">
        <v>176</v>
      </c>
      <c r="C109" s="17">
        <v>39000000</v>
      </c>
      <c r="D109" s="17">
        <v>35000000</v>
      </c>
      <c r="E109" s="16"/>
    </row>
    <row r="110" spans="1:7" ht="16.5">
      <c r="A110" s="19"/>
      <c r="B110" s="20" t="s">
        <v>183</v>
      </c>
      <c r="C110" s="18">
        <f>140000000-8000000-17000000-14000000-16000000-39000000</f>
        <v>46000000</v>
      </c>
      <c r="D110" s="18">
        <f>126000000-7200000-15000000-12000000-15000000-35000000+14000000</f>
        <v>55800000</v>
      </c>
      <c r="E110" s="20"/>
      <c r="G110" s="1">
        <v>140000000</v>
      </c>
    </row>
    <row r="111" spans="1:7" ht="16.5">
      <c r="A111" s="59">
        <v>9</v>
      </c>
      <c r="B111" s="60" t="s">
        <v>88</v>
      </c>
      <c r="C111" s="61">
        <f>C112+C121+C132+C143+C154</f>
        <v>887759000</v>
      </c>
      <c r="D111" s="61">
        <f>D112+D121+D132+D143+D154</f>
        <v>904947000</v>
      </c>
      <c r="E111" s="61">
        <f>E112+E121+E132+E143+E154</f>
        <v>0</v>
      </c>
      <c r="G111" s="1">
        <v>126000000</v>
      </c>
    </row>
    <row r="112" spans="1:5" ht="16.5">
      <c r="A112" s="5" t="s">
        <v>14</v>
      </c>
      <c r="B112" s="6" t="s">
        <v>39</v>
      </c>
      <c r="C112" s="7">
        <f>SUM(C113:C120)</f>
        <v>266736000</v>
      </c>
      <c r="D112" s="7">
        <f>SUM(D113:D120)</f>
        <v>266750000</v>
      </c>
      <c r="E112" s="58"/>
    </row>
    <row r="113" spans="1:5" ht="16.5">
      <c r="A113" s="11"/>
      <c r="B113" s="12" t="s">
        <v>40</v>
      </c>
      <c r="C113" s="13">
        <v>53640000</v>
      </c>
      <c r="D113" s="13">
        <v>53640000</v>
      </c>
      <c r="E113" s="12"/>
    </row>
    <row r="114" spans="1:5" ht="16.5">
      <c r="A114" s="11"/>
      <c r="B114" s="12" t="s">
        <v>137</v>
      </c>
      <c r="C114" s="13">
        <f>3576000+14304000</f>
        <v>17880000</v>
      </c>
      <c r="D114" s="13">
        <f>3576000+14304000</f>
        <v>17880000</v>
      </c>
      <c r="E114" s="12"/>
    </row>
    <row r="115" spans="1:5" ht="16.5">
      <c r="A115" s="11"/>
      <c r="B115" s="12" t="s">
        <v>17</v>
      </c>
      <c r="C115" s="13">
        <v>16000000</v>
      </c>
      <c r="D115" s="13">
        <v>15914000</v>
      </c>
      <c r="E115" s="12"/>
    </row>
    <row r="116" spans="1:5" ht="16.5">
      <c r="A116" s="11"/>
      <c r="B116" s="12" t="s">
        <v>41</v>
      </c>
      <c r="C116" s="13">
        <f>119796000+26820000</f>
        <v>146616000</v>
      </c>
      <c r="D116" s="13">
        <f>26820000+119796000</f>
        <v>146616000</v>
      </c>
      <c r="E116" s="12"/>
    </row>
    <row r="117" spans="1:5" ht="16.5">
      <c r="A117" s="11"/>
      <c r="B117" s="12" t="s">
        <v>87</v>
      </c>
      <c r="C117" s="13">
        <f>3500000+3700000</f>
        <v>7200000</v>
      </c>
      <c r="D117" s="13">
        <f>3500000+3700000</f>
        <v>7200000</v>
      </c>
      <c r="E117" s="12"/>
    </row>
    <row r="118" spans="1:5" ht="16.5">
      <c r="A118" s="15"/>
      <c r="B118" s="16" t="s">
        <v>138</v>
      </c>
      <c r="C118" s="17">
        <v>8000000</v>
      </c>
      <c r="D118" s="17">
        <v>9600000</v>
      </c>
      <c r="E118" s="16"/>
    </row>
    <row r="119" spans="1:5" ht="16.5">
      <c r="A119" s="15"/>
      <c r="B119" s="16" t="s">
        <v>177</v>
      </c>
      <c r="C119" s="17">
        <v>2400000</v>
      </c>
      <c r="D119" s="17">
        <v>2400000</v>
      </c>
      <c r="E119" s="16"/>
    </row>
    <row r="120" spans="1:5" ht="16.5">
      <c r="A120" s="19"/>
      <c r="B120" s="20" t="s">
        <v>179</v>
      </c>
      <c r="C120" s="18">
        <f>15000000</f>
        <v>15000000</v>
      </c>
      <c r="D120" s="18">
        <f>13500000</f>
        <v>13500000</v>
      </c>
      <c r="E120" s="20"/>
    </row>
    <row r="121" spans="1:5" ht="16.5">
      <c r="A121" s="5" t="s">
        <v>20</v>
      </c>
      <c r="B121" s="6" t="s">
        <v>42</v>
      </c>
      <c r="C121" s="7">
        <f>SUM(C122:C131)</f>
        <v>146789000</v>
      </c>
      <c r="D121" s="7">
        <f>SUM(D122:D131)</f>
        <v>146754000</v>
      </c>
      <c r="E121" s="58"/>
    </row>
    <row r="122" spans="1:5" ht="16.5">
      <c r="A122" s="11"/>
      <c r="B122" s="12" t="s">
        <v>43</v>
      </c>
      <c r="C122" s="13">
        <v>44000000</v>
      </c>
      <c r="D122" s="13">
        <v>43985000</v>
      </c>
      <c r="E122" s="12"/>
    </row>
    <row r="123" spans="1:5" ht="16.5">
      <c r="A123" s="11"/>
      <c r="B123" s="12" t="s">
        <v>137</v>
      </c>
      <c r="C123" s="13">
        <f>2682000+11667000</f>
        <v>14349000</v>
      </c>
      <c r="D123" s="13">
        <f>2682000+11667000</f>
        <v>14349000</v>
      </c>
      <c r="E123" s="12"/>
    </row>
    <row r="124" spans="1:5" ht="16.5">
      <c r="A124" s="11"/>
      <c r="B124" s="12" t="s">
        <v>17</v>
      </c>
      <c r="C124" s="13">
        <f>10500000+3040000</f>
        <v>13540000</v>
      </c>
      <c r="D124" s="13">
        <v>13540000</v>
      </c>
      <c r="E124" s="12"/>
    </row>
    <row r="125" spans="1:5" ht="16.5">
      <c r="A125" s="11"/>
      <c r="B125" s="12" t="s">
        <v>44</v>
      </c>
      <c r="C125" s="13">
        <v>18000000</v>
      </c>
      <c r="D125" s="13">
        <v>17880000</v>
      </c>
      <c r="E125" s="12"/>
    </row>
    <row r="126" spans="1:5" ht="16.5">
      <c r="A126" s="11"/>
      <c r="B126" s="12" t="s">
        <v>141</v>
      </c>
      <c r="C126" s="13">
        <v>14400000</v>
      </c>
      <c r="D126" s="13">
        <v>14400000</v>
      </c>
      <c r="E126" s="12"/>
    </row>
    <row r="127" spans="1:5" ht="16.5">
      <c r="A127" s="11"/>
      <c r="B127" s="12" t="s">
        <v>140</v>
      </c>
      <c r="C127" s="13">
        <v>14400000</v>
      </c>
      <c r="D127" s="13">
        <v>14400000</v>
      </c>
      <c r="E127" s="12"/>
    </row>
    <row r="128" spans="1:5" ht="16.5">
      <c r="A128" s="15"/>
      <c r="B128" s="12" t="s">
        <v>139</v>
      </c>
      <c r="C128" s="13">
        <v>8000000</v>
      </c>
      <c r="D128" s="17">
        <v>9600000</v>
      </c>
      <c r="E128" s="16"/>
    </row>
    <row r="129" spans="1:5" ht="16.5">
      <c r="A129" s="15"/>
      <c r="B129" s="16" t="s">
        <v>95</v>
      </c>
      <c r="C129" s="17">
        <v>2700000</v>
      </c>
      <c r="D129" s="17">
        <v>2700000</v>
      </c>
      <c r="E129" s="16"/>
    </row>
    <row r="130" spans="1:5" ht="16.5">
      <c r="A130" s="15"/>
      <c r="B130" s="16" t="s">
        <v>177</v>
      </c>
      <c r="C130" s="17">
        <v>2400000</v>
      </c>
      <c r="D130" s="17">
        <v>2400000</v>
      </c>
      <c r="E130" s="16"/>
    </row>
    <row r="131" spans="1:5" ht="16.5">
      <c r="A131" s="19"/>
      <c r="B131" s="20" t="s">
        <v>178</v>
      </c>
      <c r="C131" s="18">
        <v>15000000</v>
      </c>
      <c r="D131" s="18">
        <f>13500000</f>
        <v>13500000</v>
      </c>
      <c r="E131" s="20"/>
    </row>
    <row r="132" spans="1:5" ht="16.5">
      <c r="A132" s="5" t="s">
        <v>23</v>
      </c>
      <c r="B132" s="6" t="s">
        <v>46</v>
      </c>
      <c r="C132" s="7">
        <f>SUM(C133:C142)</f>
        <v>172559000</v>
      </c>
      <c r="D132" s="7">
        <f>SUM(D133:D142)</f>
        <v>172659000</v>
      </c>
      <c r="E132" s="58"/>
    </row>
    <row r="133" spans="1:5" ht="16.5">
      <c r="A133" s="11"/>
      <c r="B133" s="12" t="s">
        <v>47</v>
      </c>
      <c r="C133" s="13">
        <v>53640000</v>
      </c>
      <c r="D133" s="13">
        <v>53640000</v>
      </c>
      <c r="E133" s="12"/>
    </row>
    <row r="134" spans="1:5" ht="16.5">
      <c r="A134" s="11"/>
      <c r="B134" s="12" t="s">
        <v>137</v>
      </c>
      <c r="C134" s="13">
        <f>2682000+14081000</f>
        <v>16763000</v>
      </c>
      <c r="D134" s="13">
        <f>2682000+14081000</f>
        <v>16763000</v>
      </c>
      <c r="E134" s="12"/>
    </row>
    <row r="135" spans="1:5" ht="16.5">
      <c r="A135" s="11"/>
      <c r="B135" s="12" t="s">
        <v>17</v>
      </c>
      <c r="C135" s="13">
        <f>12672000+3040000</f>
        <v>15712000</v>
      </c>
      <c r="D135" s="13">
        <v>15712000</v>
      </c>
      <c r="E135" s="12"/>
    </row>
    <row r="136" spans="1:5" ht="16.5">
      <c r="A136" s="11"/>
      <c r="B136" s="12" t="s">
        <v>48</v>
      </c>
      <c r="C136" s="13">
        <v>23244000</v>
      </c>
      <c r="D136" s="13">
        <v>23244000</v>
      </c>
      <c r="E136" s="12"/>
    </row>
    <row r="137" spans="1:5" ht="16.5">
      <c r="A137" s="11"/>
      <c r="B137" s="12" t="s">
        <v>141</v>
      </c>
      <c r="C137" s="13">
        <v>14400000</v>
      </c>
      <c r="D137" s="13">
        <v>14400000</v>
      </c>
      <c r="E137" s="12"/>
    </row>
    <row r="138" spans="1:5" ht="16.5">
      <c r="A138" s="11"/>
      <c r="B138" s="12" t="s">
        <v>140</v>
      </c>
      <c r="C138" s="13">
        <v>14400000</v>
      </c>
      <c r="D138" s="13">
        <v>14400000</v>
      </c>
      <c r="E138" s="12"/>
    </row>
    <row r="139" spans="1:5" ht="16.5">
      <c r="A139" s="15"/>
      <c r="B139" s="16" t="s">
        <v>142</v>
      </c>
      <c r="C139" s="17">
        <v>8000000</v>
      </c>
      <c r="D139" s="17">
        <v>9600000</v>
      </c>
      <c r="E139" s="16"/>
    </row>
    <row r="140" spans="1:5" ht="16.5">
      <c r="A140" s="15"/>
      <c r="B140" s="16" t="s">
        <v>143</v>
      </c>
      <c r="C140" s="17">
        <v>9000000</v>
      </c>
      <c r="D140" s="17">
        <v>9000000</v>
      </c>
      <c r="E140" s="16"/>
    </row>
    <row r="141" spans="1:5" ht="16.5">
      <c r="A141" s="15"/>
      <c r="B141" s="16" t="s">
        <v>177</v>
      </c>
      <c r="C141" s="17">
        <v>2400000</v>
      </c>
      <c r="D141" s="17">
        <v>2400000</v>
      </c>
      <c r="E141" s="16"/>
    </row>
    <row r="142" spans="1:5" ht="16.5">
      <c r="A142" s="19"/>
      <c r="B142" s="20" t="s">
        <v>22</v>
      </c>
      <c r="C142" s="18">
        <v>15000000</v>
      </c>
      <c r="D142" s="18">
        <f>13500000</f>
        <v>13500000</v>
      </c>
      <c r="E142" s="20"/>
    </row>
    <row r="143" spans="1:5" ht="16.5">
      <c r="A143" s="5" t="s">
        <v>45</v>
      </c>
      <c r="B143" s="6" t="s">
        <v>50</v>
      </c>
      <c r="C143" s="7">
        <f>SUM(C144:C153)</f>
        <v>146375000</v>
      </c>
      <c r="D143" s="7">
        <f>SUM(D144:D153)</f>
        <v>164253000</v>
      </c>
      <c r="E143" s="58"/>
    </row>
    <row r="144" spans="1:5" ht="16.5">
      <c r="A144" s="11"/>
      <c r="B144" s="12" t="s">
        <v>51</v>
      </c>
      <c r="C144" s="13">
        <v>41839000</v>
      </c>
      <c r="D144" s="13">
        <v>41839000</v>
      </c>
      <c r="E144" s="12"/>
    </row>
    <row r="145" spans="1:5" ht="16.5">
      <c r="A145" s="11"/>
      <c r="B145" s="12" t="s">
        <v>137</v>
      </c>
      <c r="C145" s="13">
        <f>2682000+11130000</f>
        <v>13812000</v>
      </c>
      <c r="D145" s="13">
        <f>2682000+11130000</f>
        <v>13812000</v>
      </c>
      <c r="E145" s="12"/>
    </row>
    <row r="146" spans="1:5" ht="16.5">
      <c r="A146" s="11"/>
      <c r="B146" s="12" t="s">
        <v>17</v>
      </c>
      <c r="C146" s="13">
        <f>10240000+3040000</f>
        <v>13280000</v>
      </c>
      <c r="D146" s="13">
        <v>13058000</v>
      </c>
      <c r="E146" s="12"/>
    </row>
    <row r="147" spans="1:5" ht="16.5">
      <c r="A147" s="11"/>
      <c r="B147" s="12" t="s">
        <v>52</v>
      </c>
      <c r="C147" s="13">
        <v>23244000</v>
      </c>
      <c r="D147" s="13">
        <v>23244000</v>
      </c>
      <c r="E147" s="12"/>
    </row>
    <row r="148" spans="1:5" ht="16.5">
      <c r="A148" s="11"/>
      <c r="B148" s="12" t="s">
        <v>141</v>
      </c>
      <c r="C148" s="13">
        <v>14400000</v>
      </c>
      <c r="D148" s="13">
        <v>14400000</v>
      </c>
      <c r="E148" s="12"/>
    </row>
    <row r="149" spans="1:5" ht="16.5">
      <c r="A149" s="11"/>
      <c r="B149" s="12" t="s">
        <v>140</v>
      </c>
      <c r="C149" s="13">
        <v>14400000</v>
      </c>
      <c r="D149" s="13">
        <v>14400000</v>
      </c>
      <c r="E149" s="12"/>
    </row>
    <row r="150" spans="1:5" ht="16.5">
      <c r="A150" s="15"/>
      <c r="B150" s="16" t="s">
        <v>142</v>
      </c>
      <c r="C150" s="17">
        <v>8000000</v>
      </c>
      <c r="D150" s="17">
        <v>9600000</v>
      </c>
      <c r="E150" s="16"/>
    </row>
    <row r="151" spans="1:5" ht="16.5">
      <c r="A151" s="15"/>
      <c r="B151" s="16" t="s">
        <v>101</v>
      </c>
      <c r="C151" s="17"/>
      <c r="D151" s="17">
        <v>18000000</v>
      </c>
      <c r="E151" s="16"/>
    </row>
    <row r="152" spans="1:5" ht="16.5">
      <c r="A152" s="15"/>
      <c r="B152" s="16" t="s">
        <v>177</v>
      </c>
      <c r="C152" s="17">
        <v>2400000</v>
      </c>
      <c r="D152" s="17">
        <v>2400000</v>
      </c>
      <c r="E152" s="16"/>
    </row>
    <row r="153" spans="1:5" ht="16.5">
      <c r="A153" s="19"/>
      <c r="B153" s="20" t="s">
        <v>22</v>
      </c>
      <c r="C153" s="18">
        <v>15000000</v>
      </c>
      <c r="D153" s="18">
        <v>13500000</v>
      </c>
      <c r="E153" s="20"/>
    </row>
    <row r="154" spans="1:5" ht="16.5">
      <c r="A154" s="5" t="s">
        <v>49</v>
      </c>
      <c r="B154" s="6" t="s">
        <v>53</v>
      </c>
      <c r="C154" s="7">
        <f>SUM(C155:C163)</f>
        <v>155300000</v>
      </c>
      <c r="D154" s="7">
        <f>SUM(D155:D163)</f>
        <v>154531000</v>
      </c>
      <c r="E154" s="58"/>
    </row>
    <row r="155" spans="1:5" ht="16.5">
      <c r="A155" s="11"/>
      <c r="B155" s="12" t="s">
        <v>54</v>
      </c>
      <c r="C155" s="13">
        <v>54000000</v>
      </c>
      <c r="D155" s="13">
        <v>53640000</v>
      </c>
      <c r="E155" s="12"/>
    </row>
    <row r="156" spans="1:5" ht="16.5">
      <c r="A156" s="11"/>
      <c r="B156" s="12" t="s">
        <v>137</v>
      </c>
      <c r="C156" s="13">
        <v>16100000</v>
      </c>
      <c r="D156" s="13">
        <f>2682000+13410000</f>
        <v>16092000</v>
      </c>
      <c r="E156" s="12"/>
    </row>
    <row r="157" spans="1:5" ht="16.5">
      <c r="A157" s="11"/>
      <c r="B157" s="12" t="s">
        <v>17</v>
      </c>
      <c r="C157" s="13">
        <v>13000000</v>
      </c>
      <c r="D157" s="13">
        <v>12619000</v>
      </c>
      <c r="E157" s="12"/>
    </row>
    <row r="158" spans="1:5" ht="16.5">
      <c r="A158" s="11"/>
      <c r="B158" s="12" t="s">
        <v>55</v>
      </c>
      <c r="C158" s="13">
        <v>18000000</v>
      </c>
      <c r="D158" s="13">
        <v>17880000</v>
      </c>
      <c r="E158" s="12"/>
    </row>
    <row r="159" spans="1:5" ht="16.5">
      <c r="A159" s="11"/>
      <c r="B159" s="12" t="s">
        <v>141</v>
      </c>
      <c r="C159" s="13">
        <v>14400000</v>
      </c>
      <c r="D159" s="13">
        <v>14400000</v>
      </c>
      <c r="E159" s="12"/>
    </row>
    <row r="160" spans="1:5" ht="16.5">
      <c r="A160" s="11"/>
      <c r="B160" s="12" t="s">
        <v>140</v>
      </c>
      <c r="C160" s="13">
        <v>14400000</v>
      </c>
      <c r="D160" s="13">
        <v>14400000</v>
      </c>
      <c r="E160" s="12"/>
    </row>
    <row r="161" spans="1:5" ht="16.5">
      <c r="A161" s="15"/>
      <c r="B161" s="16" t="s">
        <v>142</v>
      </c>
      <c r="C161" s="17">
        <v>8000000</v>
      </c>
      <c r="D161" s="17">
        <v>9600000</v>
      </c>
      <c r="E161" s="16"/>
    </row>
    <row r="162" spans="1:5" ht="16.5">
      <c r="A162" s="15"/>
      <c r="B162" s="16" t="s">
        <v>177</v>
      </c>
      <c r="C162" s="17">
        <v>2400000</v>
      </c>
      <c r="D162" s="17">
        <v>2400000</v>
      </c>
      <c r="E162" s="16"/>
    </row>
    <row r="163" spans="1:5" ht="16.5">
      <c r="A163" s="19"/>
      <c r="B163" s="20" t="s">
        <v>22</v>
      </c>
      <c r="C163" s="18">
        <v>15000000</v>
      </c>
      <c r="D163" s="18">
        <v>13500000</v>
      </c>
      <c r="E163" s="20"/>
    </row>
    <row r="164" spans="1:5" ht="16.5">
      <c r="A164" s="62">
        <v>10</v>
      </c>
      <c r="B164" s="63" t="s">
        <v>89</v>
      </c>
      <c r="C164" s="64">
        <f>C165+C168+C172+C174+C176+C178</f>
        <v>155056000</v>
      </c>
      <c r="D164" s="64">
        <f>D165+D168+D172+D174+D176+D178</f>
        <v>155056000</v>
      </c>
      <c r="E164" s="65"/>
    </row>
    <row r="165" spans="1:5" ht="16.5">
      <c r="A165" s="5" t="s">
        <v>14</v>
      </c>
      <c r="B165" s="6" t="s">
        <v>61</v>
      </c>
      <c r="C165" s="7">
        <f>SUM(C166:C167)</f>
        <v>38860000</v>
      </c>
      <c r="D165" s="7">
        <f>SUM(D166:D167)</f>
        <v>38860000</v>
      </c>
      <c r="E165" s="58"/>
    </row>
    <row r="166" spans="1:5" ht="16.5">
      <c r="A166" s="8"/>
      <c r="B166" s="12" t="s">
        <v>83</v>
      </c>
      <c r="C166" s="13">
        <f>26820000+3040000</f>
        <v>29860000</v>
      </c>
      <c r="D166" s="13">
        <v>29860000</v>
      </c>
      <c r="E166" s="12"/>
    </row>
    <row r="167" spans="1:5" ht="16.5">
      <c r="A167" s="8"/>
      <c r="B167" s="20" t="s">
        <v>22</v>
      </c>
      <c r="C167" s="18">
        <v>9000000</v>
      </c>
      <c r="D167" s="18">
        <v>9000000</v>
      </c>
      <c r="E167" s="20"/>
    </row>
    <row r="168" spans="1:5" ht="16.5">
      <c r="A168" s="5" t="s">
        <v>20</v>
      </c>
      <c r="B168" s="6" t="s">
        <v>58</v>
      </c>
      <c r="C168" s="7">
        <f>SUM(C169:C171)</f>
        <v>29556000</v>
      </c>
      <c r="D168" s="7">
        <f>SUM(D169:D171)</f>
        <v>29556000</v>
      </c>
      <c r="E168" s="58"/>
    </row>
    <row r="169" spans="1:5" ht="16.5">
      <c r="A169" s="8"/>
      <c r="B169" s="12" t="s">
        <v>59</v>
      </c>
      <c r="C169" s="13">
        <v>21456000</v>
      </c>
      <c r="D169" s="13">
        <v>21456000</v>
      </c>
      <c r="E169" s="12"/>
    </row>
    <row r="170" spans="1:5" ht="16.5">
      <c r="A170" s="56"/>
      <c r="B170" s="12" t="s">
        <v>144</v>
      </c>
      <c r="C170" s="13">
        <v>3600000</v>
      </c>
      <c r="D170" s="13">
        <v>3600000</v>
      </c>
      <c r="E170" s="16"/>
    </row>
    <row r="171" spans="1:5" ht="16.5">
      <c r="A171" s="57"/>
      <c r="B171" s="20" t="s">
        <v>60</v>
      </c>
      <c r="C171" s="18">
        <v>4500000</v>
      </c>
      <c r="D171" s="18">
        <v>4500000</v>
      </c>
      <c r="E171" s="20"/>
    </row>
    <row r="172" spans="1:5" ht="16.5">
      <c r="A172" s="5" t="s">
        <v>23</v>
      </c>
      <c r="B172" s="6" t="s">
        <v>93</v>
      </c>
      <c r="C172" s="7">
        <f>SUM(C173:C173)</f>
        <v>17880000</v>
      </c>
      <c r="D172" s="7">
        <f>SUM(D173:D173)</f>
        <v>17880000</v>
      </c>
      <c r="E172" s="58"/>
    </row>
    <row r="173" spans="1:5" ht="16.5">
      <c r="A173" s="8"/>
      <c r="B173" s="12" t="s">
        <v>94</v>
      </c>
      <c r="C173" s="13">
        <f>17880000</f>
        <v>17880000</v>
      </c>
      <c r="D173" s="13">
        <v>17880000</v>
      </c>
      <c r="E173" s="12"/>
    </row>
    <row r="174" spans="1:5" ht="16.5">
      <c r="A174" s="5" t="s">
        <v>45</v>
      </c>
      <c r="B174" s="6" t="s">
        <v>81</v>
      </c>
      <c r="C174" s="7">
        <f>SUM(C175:C175)</f>
        <v>17880000</v>
      </c>
      <c r="D174" s="7">
        <f>SUM(D175:D175)</f>
        <v>17880000</v>
      </c>
      <c r="E174" s="58"/>
    </row>
    <row r="175" spans="1:5" ht="16.5">
      <c r="A175" s="8"/>
      <c r="B175" s="12" t="s">
        <v>91</v>
      </c>
      <c r="C175" s="13">
        <f>17880000</f>
        <v>17880000</v>
      </c>
      <c r="D175" s="13">
        <v>17880000</v>
      </c>
      <c r="E175" s="12"/>
    </row>
    <row r="176" spans="1:5" ht="16.5">
      <c r="A176" s="5" t="s">
        <v>147</v>
      </c>
      <c r="B176" s="6" t="s">
        <v>145</v>
      </c>
      <c r="C176" s="7">
        <f>SUM(C177:C177)</f>
        <v>17880000</v>
      </c>
      <c r="D176" s="7">
        <f>SUM(D177:D177)</f>
        <v>17880000</v>
      </c>
      <c r="E176" s="58"/>
    </row>
    <row r="177" spans="1:5" ht="16.5">
      <c r="A177" s="8"/>
      <c r="B177" s="12" t="s">
        <v>146</v>
      </c>
      <c r="C177" s="13">
        <f>17880000</f>
        <v>17880000</v>
      </c>
      <c r="D177" s="13">
        <v>17880000</v>
      </c>
      <c r="E177" s="12"/>
    </row>
    <row r="178" spans="1:5" ht="16.5">
      <c r="A178" s="5" t="s">
        <v>49</v>
      </c>
      <c r="B178" s="66" t="s">
        <v>62</v>
      </c>
      <c r="C178" s="7">
        <f>SUM(C179:C180)</f>
        <v>33000000</v>
      </c>
      <c r="D178" s="7">
        <f>SUM(D179:D180)</f>
        <v>33000000</v>
      </c>
      <c r="E178" s="6"/>
    </row>
    <row r="179" spans="1:5" ht="16.5">
      <c r="A179" s="8"/>
      <c r="B179" s="12" t="s">
        <v>101</v>
      </c>
      <c r="C179" s="13">
        <v>18000000</v>
      </c>
      <c r="D179" s="13">
        <v>18000000</v>
      </c>
      <c r="E179" s="9"/>
    </row>
    <row r="180" spans="1:5" ht="16.5">
      <c r="A180" s="57"/>
      <c r="B180" s="20" t="s">
        <v>60</v>
      </c>
      <c r="C180" s="18">
        <v>15000000</v>
      </c>
      <c r="D180" s="18">
        <v>15000000</v>
      </c>
      <c r="E180" s="67"/>
    </row>
    <row r="181" spans="1:5" ht="16.5">
      <c r="A181" s="5">
        <v>11</v>
      </c>
      <c r="B181" s="6" t="s">
        <v>90</v>
      </c>
      <c r="C181" s="7">
        <f>C182+C189</f>
        <v>2036793000</v>
      </c>
      <c r="D181" s="7">
        <f>D182+D189</f>
        <v>2062961000</v>
      </c>
      <c r="E181" s="7">
        <f>E182+E189</f>
        <v>0</v>
      </c>
    </row>
    <row r="182" spans="1:5" ht="16.5">
      <c r="A182" s="8" t="s">
        <v>14</v>
      </c>
      <c r="B182" s="9" t="s">
        <v>56</v>
      </c>
      <c r="C182" s="10">
        <f>SUM(C183:C188)</f>
        <v>328040000</v>
      </c>
      <c r="D182" s="10">
        <f>SUM(D183:D188)</f>
        <v>336602000</v>
      </c>
      <c r="E182" s="12"/>
    </row>
    <row r="183" spans="1:5" ht="16.5">
      <c r="A183" s="8"/>
      <c r="B183" s="12" t="s">
        <v>57</v>
      </c>
      <c r="C183" s="13">
        <v>91000000</v>
      </c>
      <c r="D183" s="13">
        <v>90831000</v>
      </c>
      <c r="E183" s="12"/>
    </row>
    <row r="184" spans="1:5" ht="16.5">
      <c r="A184" s="8"/>
      <c r="B184" s="12" t="s">
        <v>156</v>
      </c>
      <c r="C184" s="13">
        <v>21000000</v>
      </c>
      <c r="D184" s="13">
        <f>3576000+17254000</f>
        <v>20830000</v>
      </c>
      <c r="E184" s="12"/>
    </row>
    <row r="185" spans="1:5" ht="16.5">
      <c r="A185" s="8"/>
      <c r="B185" s="12" t="s">
        <v>155</v>
      </c>
      <c r="C185" s="13">
        <v>124000000</v>
      </c>
      <c r="D185" s="13">
        <f>112644000+10728000</f>
        <v>123372000</v>
      </c>
      <c r="E185" s="12"/>
    </row>
    <row r="186" spans="1:5" ht="16.5">
      <c r="A186" s="8"/>
      <c r="B186" s="12" t="s">
        <v>17</v>
      </c>
      <c r="C186" s="13">
        <v>16000000</v>
      </c>
      <c r="D186" s="13">
        <v>15529000</v>
      </c>
      <c r="E186" s="12"/>
    </row>
    <row r="187" spans="1:5" ht="16.5">
      <c r="A187" s="8"/>
      <c r="B187" s="12" t="s">
        <v>80</v>
      </c>
      <c r="C187" s="13">
        <v>17640000</v>
      </c>
      <c r="D187" s="13">
        <v>17640000</v>
      </c>
      <c r="E187" s="12"/>
    </row>
    <row r="188" spans="1:5" ht="16.5">
      <c r="A188" s="57"/>
      <c r="B188" s="20" t="s">
        <v>180</v>
      </c>
      <c r="C188" s="18">
        <f>2400000+26000000+30000000</f>
        <v>58400000</v>
      </c>
      <c r="D188" s="18">
        <v>68400000</v>
      </c>
      <c r="E188" s="20"/>
    </row>
    <row r="189" spans="1:5" ht="16.5">
      <c r="A189" s="5" t="s">
        <v>20</v>
      </c>
      <c r="B189" s="6" t="s">
        <v>63</v>
      </c>
      <c r="C189" s="7">
        <f>C190+C199</f>
        <v>1708753000</v>
      </c>
      <c r="D189" s="7">
        <f>D190+D199</f>
        <v>1726359000</v>
      </c>
      <c r="E189" s="46"/>
    </row>
    <row r="190" spans="1:5" ht="16.5">
      <c r="A190" s="8" t="s">
        <v>64</v>
      </c>
      <c r="B190" s="9" t="s">
        <v>65</v>
      </c>
      <c r="C190" s="10">
        <f>SUM(C191:C198)</f>
        <v>1257453000</v>
      </c>
      <c r="D190" s="10">
        <f>SUM(D191:D198)</f>
        <v>1310381000</v>
      </c>
      <c r="E190" s="13"/>
    </row>
    <row r="191" spans="1:5" ht="16.5">
      <c r="A191" s="11"/>
      <c r="B191" s="12" t="s">
        <v>66</v>
      </c>
      <c r="C191" s="13">
        <v>628000000</v>
      </c>
      <c r="D191" s="13">
        <v>627910000</v>
      </c>
      <c r="E191" s="13"/>
    </row>
    <row r="192" spans="1:5" ht="16.5">
      <c r="A192" s="11"/>
      <c r="B192" s="12" t="s">
        <v>96</v>
      </c>
      <c r="C192" s="13">
        <f>174000000+50000000</f>
        <v>224000000</v>
      </c>
      <c r="D192" s="13">
        <f>1788000+11622000+159883000+50000000</f>
        <v>223293000</v>
      </c>
      <c r="E192" s="13"/>
    </row>
    <row r="193" spans="1:5" ht="16.5">
      <c r="A193" s="11"/>
      <c r="B193" s="12" t="s">
        <v>17</v>
      </c>
      <c r="C193" s="13">
        <v>147000000</v>
      </c>
      <c r="D193" s="13">
        <v>146934000</v>
      </c>
      <c r="E193" s="13"/>
    </row>
    <row r="194" spans="1:5" ht="16.5">
      <c r="A194" s="11"/>
      <c r="B194" s="12" t="s">
        <v>67</v>
      </c>
      <c r="C194" s="13">
        <f>303424000+168072000-217014000-50000000</f>
        <v>204482000</v>
      </c>
      <c r="D194" s="13">
        <f>32721000+168072000</f>
        <v>200793000</v>
      </c>
      <c r="E194" s="13"/>
    </row>
    <row r="195" spans="1:5" ht="16.5">
      <c r="A195" s="11"/>
      <c r="B195" s="12" t="s">
        <v>82</v>
      </c>
      <c r="C195" s="13"/>
      <c r="D195" s="13">
        <v>57480000</v>
      </c>
      <c r="E195" s="13"/>
    </row>
    <row r="196" spans="1:5" ht="16.5">
      <c r="A196" s="11"/>
      <c r="B196" s="12" t="s">
        <v>149</v>
      </c>
      <c r="C196" s="13">
        <v>29681000</v>
      </c>
      <c r="D196" s="13">
        <v>29681000</v>
      </c>
      <c r="E196" s="13"/>
    </row>
    <row r="197" spans="1:5" ht="16.5">
      <c r="A197" s="11"/>
      <c r="B197" s="12" t="s">
        <v>98</v>
      </c>
      <c r="C197" s="13">
        <v>17000000</v>
      </c>
      <c r="D197" s="13">
        <v>17000000</v>
      </c>
      <c r="E197" s="13"/>
    </row>
    <row r="198" spans="1:5" ht="16.5">
      <c r="A198" s="11"/>
      <c r="B198" s="12" t="s">
        <v>99</v>
      </c>
      <c r="C198" s="13">
        <v>7290000</v>
      </c>
      <c r="D198" s="13">
        <v>7290000</v>
      </c>
      <c r="E198" s="13"/>
    </row>
    <row r="199" spans="1:5" ht="16.5">
      <c r="A199" s="8" t="s">
        <v>64</v>
      </c>
      <c r="B199" s="9" t="s">
        <v>68</v>
      </c>
      <c r="C199" s="10">
        <f>SUM(C200:C213)</f>
        <v>451300000</v>
      </c>
      <c r="D199" s="10">
        <f>SUM(D200:D213)</f>
        <v>415978000</v>
      </c>
      <c r="E199" s="10"/>
    </row>
    <row r="200" spans="1:5" ht="16.5">
      <c r="A200" s="11"/>
      <c r="B200" s="12" t="s">
        <v>100</v>
      </c>
      <c r="C200" s="13">
        <v>48000000</v>
      </c>
      <c r="D200" s="13">
        <v>42000000</v>
      </c>
      <c r="E200" s="12"/>
    </row>
    <row r="201" spans="1:5" ht="16.5">
      <c r="A201" s="11"/>
      <c r="B201" s="12" t="s">
        <v>102</v>
      </c>
      <c r="C201" s="13">
        <v>15000000</v>
      </c>
      <c r="D201" s="13">
        <v>12000000</v>
      </c>
      <c r="E201" s="12"/>
    </row>
    <row r="202" spans="1:5" ht="16.5">
      <c r="A202" s="11"/>
      <c r="B202" s="12" t="s">
        <v>69</v>
      </c>
      <c r="C202" s="13">
        <v>62000000</v>
      </c>
      <c r="D202" s="13">
        <f>20000000+41378000-4000000</f>
        <v>57378000</v>
      </c>
      <c r="E202" s="13"/>
    </row>
    <row r="203" spans="1:5" ht="16.5">
      <c r="A203" s="11"/>
      <c r="B203" s="12" t="s">
        <v>70</v>
      </c>
      <c r="C203" s="13">
        <v>18000000</v>
      </c>
      <c r="D203" s="13">
        <v>16200000</v>
      </c>
      <c r="E203" s="13"/>
    </row>
    <row r="204" spans="1:5" ht="16.5">
      <c r="A204" s="11"/>
      <c r="B204" s="12" t="s">
        <v>71</v>
      </c>
      <c r="C204" s="13">
        <v>12500000</v>
      </c>
      <c r="D204" s="13">
        <v>10500000</v>
      </c>
      <c r="E204" s="12"/>
    </row>
    <row r="205" spans="1:5" ht="16.5">
      <c r="A205" s="11"/>
      <c r="B205" s="12" t="s">
        <v>72</v>
      </c>
      <c r="C205" s="13">
        <v>38400000</v>
      </c>
      <c r="D205" s="13">
        <v>38400000</v>
      </c>
      <c r="E205" s="12"/>
    </row>
    <row r="206" spans="1:5" ht="16.5">
      <c r="A206" s="11"/>
      <c r="B206" s="12" t="s">
        <v>132</v>
      </c>
      <c r="C206" s="13"/>
      <c r="D206" s="13">
        <v>24000000</v>
      </c>
      <c r="E206" s="12"/>
    </row>
    <row r="207" spans="1:5" ht="16.5">
      <c r="A207" s="11"/>
      <c r="B207" s="12" t="s">
        <v>135</v>
      </c>
      <c r="C207" s="13">
        <v>70000000</v>
      </c>
      <c r="D207" s="13">
        <f>60000000-4500000</f>
        <v>55500000</v>
      </c>
      <c r="E207" s="12"/>
    </row>
    <row r="208" spans="1:5" ht="16.5">
      <c r="A208" s="11"/>
      <c r="B208" s="12" t="s">
        <v>73</v>
      </c>
      <c r="C208" s="13">
        <f>70000000-1600000</f>
        <v>68400000</v>
      </c>
      <c r="D208" s="13">
        <v>56000000</v>
      </c>
      <c r="E208" s="12"/>
    </row>
    <row r="209" spans="1:5" ht="16.5">
      <c r="A209" s="11"/>
      <c r="B209" s="12" t="s">
        <v>136</v>
      </c>
      <c r="C209" s="13">
        <v>20000000</v>
      </c>
      <c r="D209" s="13">
        <v>18000000</v>
      </c>
      <c r="E209" s="12"/>
    </row>
    <row r="210" spans="1:5" ht="16.5">
      <c r="A210" s="11"/>
      <c r="B210" s="12" t="s">
        <v>86</v>
      </c>
      <c r="C210" s="13">
        <v>36000000</v>
      </c>
      <c r="D210" s="13">
        <v>32000000</v>
      </c>
      <c r="E210" s="12"/>
    </row>
    <row r="211" spans="1:5" ht="16.5">
      <c r="A211" s="11"/>
      <c r="B211" s="12" t="s">
        <v>133</v>
      </c>
      <c r="C211" s="13">
        <v>18000000</v>
      </c>
      <c r="D211" s="13">
        <v>16000000</v>
      </c>
      <c r="E211" s="12"/>
    </row>
    <row r="212" spans="1:5" ht="16.5">
      <c r="A212" s="11"/>
      <c r="B212" s="12" t="s">
        <v>134</v>
      </c>
      <c r="C212" s="13">
        <v>20000000</v>
      </c>
      <c r="D212" s="13">
        <v>18000000</v>
      </c>
      <c r="E212" s="12"/>
    </row>
    <row r="213" spans="1:5" ht="16.5">
      <c r="A213" s="19"/>
      <c r="B213" s="20" t="s">
        <v>74</v>
      </c>
      <c r="C213" s="18">
        <v>25000000</v>
      </c>
      <c r="D213" s="18">
        <v>20000000</v>
      </c>
      <c r="E213" s="20"/>
    </row>
    <row r="214" spans="1:5" ht="16.5">
      <c r="A214" s="2" t="s">
        <v>6</v>
      </c>
      <c r="B214" s="3" t="s">
        <v>76</v>
      </c>
      <c r="C214" s="21">
        <v>138000000</v>
      </c>
      <c r="D214" s="21">
        <v>138000000</v>
      </c>
      <c r="E214" s="23"/>
    </row>
    <row r="215" spans="1:5" ht="16.5">
      <c r="A215" s="2" t="s">
        <v>75</v>
      </c>
      <c r="B215" s="3" t="s">
        <v>78</v>
      </c>
      <c r="C215" s="21">
        <v>101000000</v>
      </c>
      <c r="D215" s="21">
        <v>101000000</v>
      </c>
      <c r="E215" s="23"/>
    </row>
    <row r="216" spans="1:5" ht="16.5">
      <c r="A216" s="29"/>
      <c r="B216" s="30"/>
      <c r="C216" s="30"/>
      <c r="D216" s="31"/>
      <c r="E216" s="32"/>
    </row>
    <row r="217" spans="1:5" ht="16.5">
      <c r="A217" s="29"/>
      <c r="B217" s="30"/>
      <c r="C217" s="30"/>
      <c r="D217" s="31"/>
      <c r="E217" s="32"/>
    </row>
    <row r="218" spans="1:5" ht="16.5">
      <c r="A218" s="29"/>
      <c r="B218" s="30"/>
      <c r="C218" s="30"/>
      <c r="D218" s="31"/>
      <c r="E218" s="32"/>
    </row>
    <row r="219" spans="1:5" ht="16.5">
      <c r="A219" s="29"/>
      <c r="B219" s="30"/>
      <c r="C219" s="30"/>
      <c r="D219" s="31"/>
      <c r="E219" s="32"/>
    </row>
    <row r="220" spans="1:5" ht="16.5">
      <c r="A220" s="29"/>
      <c r="B220" s="30"/>
      <c r="C220" s="30"/>
      <c r="D220" s="31"/>
      <c r="E220" s="32"/>
    </row>
    <row r="221" spans="1:5" ht="16.5">
      <c r="A221" s="29"/>
      <c r="B221" s="30"/>
      <c r="C221" s="30"/>
      <c r="D221" s="31"/>
      <c r="E221" s="32"/>
    </row>
    <row r="222" spans="1:5" ht="16.5">
      <c r="A222" s="29"/>
      <c r="B222" s="30"/>
      <c r="C222" s="30"/>
      <c r="D222" s="31"/>
      <c r="E222" s="32"/>
    </row>
    <row r="223" spans="1:5" ht="16.5">
      <c r="A223" s="29"/>
      <c r="B223" s="30"/>
      <c r="C223" s="30"/>
      <c r="D223" s="31"/>
      <c r="E223" s="32"/>
    </row>
  </sheetData>
  <sheetProtection/>
  <mergeCells count="13">
    <mergeCell ref="A3:E3"/>
    <mergeCell ref="A6:A7"/>
    <mergeCell ref="D6:D7"/>
    <mergeCell ref="E6:E7"/>
    <mergeCell ref="A4:E4"/>
    <mergeCell ref="A46:E46"/>
    <mergeCell ref="B6:B7"/>
    <mergeCell ref="C6:C7"/>
    <mergeCell ref="G39:I39"/>
    <mergeCell ref="C42:E42"/>
    <mergeCell ref="A45:E45"/>
    <mergeCell ref="C37:E37"/>
    <mergeCell ref="C38:E38"/>
  </mergeCells>
  <printOptions/>
  <pageMargins left="0.708661417322835" right="0.0393700787401575" top="0.261811024" bottom="0.261811024" header="0.511811023622047" footer="0.51181102362204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506 Quang Trung - Phu  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HungViet Computer</dc:creator>
  <cp:keywords/>
  <dc:description/>
  <cp:lastModifiedBy>Admin</cp:lastModifiedBy>
  <cp:lastPrinted>2023-02-02T08:38:18Z</cp:lastPrinted>
  <dcterms:created xsi:type="dcterms:W3CDTF">2014-10-12T01:45:45Z</dcterms:created>
  <dcterms:modified xsi:type="dcterms:W3CDTF">2023-03-01T09:47:44Z</dcterms:modified>
  <cp:category/>
  <cp:version/>
  <cp:contentType/>
  <cp:contentStatus/>
</cp:coreProperties>
</file>